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agnóstico RS 2017 - Divulgação\"/>
    </mc:Choice>
  </mc:AlternateContent>
  <bookViews>
    <workbookView xWindow="0" yWindow="30" windowWidth="20730" windowHeight="11250"/>
  </bookViews>
  <sheets>
    <sheet name="Resultado Inspeções 2017" sheetId="19" r:id="rId1"/>
  </sheets>
  <externalReferences>
    <externalReference r:id="rId2"/>
  </externalReferences>
  <definedNames>
    <definedName name="_xlnm._FilterDatabase" localSheetId="0" hidden="1">'Resultado Inspeções 2017'!$A$4:$BN$24</definedName>
    <definedName name="_xlnm.Print_Area" localSheetId="0">'Resultado Inspeções 2017'!$B$1:$S$24</definedName>
    <definedName name="BDAplicativo_Municipio">[1]BDAplicativo!$H$10</definedName>
    <definedName name="BDGeral.Gov_TRANSF_Municipio">[1]TRANSF!$F$6</definedName>
    <definedName name="Municipio">[1]BDAplicativo!$H$10</definedName>
    <definedName name="Sagres_Data">[1]BD_Sagres_Adimpl!$B$6</definedName>
    <definedName name="_xlnm.Print_Titles" localSheetId="0">'Resultado Inspeções 2017'!$B:$C</definedName>
  </definedNames>
  <calcPr calcId="162913"/>
</workbook>
</file>

<file path=xl/calcChain.xml><?xml version="1.0" encoding="utf-8"?>
<calcChain xmlns="http://schemas.openxmlformats.org/spreadsheetml/2006/main">
  <c r="CQ4" i="19" l="1"/>
  <c r="CR4" i="19" s="1"/>
  <c r="R5" i="19"/>
  <c r="S12" i="19"/>
  <c r="S8" i="19"/>
  <c r="R7" i="19" l="1"/>
  <c r="R16" i="19" l="1"/>
  <c r="S16" i="19" s="1"/>
  <c r="S13" i="19"/>
  <c r="CM24" i="19" l="1"/>
  <c r="CN24" i="19"/>
  <c r="CF24" i="19"/>
  <c r="CD24" i="19"/>
  <c r="CC24" i="19"/>
  <c r="CJ24" i="19"/>
  <c r="CG24" i="19"/>
  <c r="CK24" i="19"/>
  <c r="CI24" i="19"/>
  <c r="CE24" i="19"/>
  <c r="CH24" i="19"/>
  <c r="CL24" i="19"/>
  <c r="R6" i="19" l="1"/>
  <c r="BI24" i="19" l="1"/>
  <c r="AU24" i="19"/>
  <c r="R9" i="19" l="1"/>
  <c r="S9" i="19" s="1"/>
  <c r="U14" i="19" l="1"/>
  <c r="S21" i="19" l="1"/>
  <c r="S24" i="19" s="1"/>
  <c r="R21" i="19"/>
  <c r="AI24" i="19" l="1"/>
  <c r="AH24" i="19"/>
  <c r="U23" i="19"/>
  <c r="U22" i="19"/>
  <c r="U20" i="19"/>
  <c r="U17" i="19"/>
  <c r="U19" i="19"/>
  <c r="U16" i="19"/>
  <c r="U18" i="19"/>
  <c r="U15" i="19"/>
  <c r="U13" i="19"/>
  <c r="U12" i="19"/>
  <c r="U11" i="19"/>
  <c r="U10" i="19"/>
  <c r="U9" i="19"/>
  <c r="U8" i="19"/>
  <c r="U7" i="19"/>
  <c r="U6" i="19"/>
  <c r="U5" i="19"/>
  <c r="R24" i="19" l="1"/>
  <c r="U24" i="19"/>
  <c r="AK24" i="19" l="1"/>
  <c r="AJ24" i="19"/>
  <c r="AM24" i="19"/>
  <c r="AN24" i="19"/>
</calcChain>
</file>

<file path=xl/sharedStrings.xml><?xml version="1.0" encoding="utf-8"?>
<sst xmlns="http://schemas.openxmlformats.org/spreadsheetml/2006/main" count="839" uniqueCount="244">
  <si>
    <t>São José da Coroa Grande</t>
  </si>
  <si>
    <t>Cabo de Santo Agostinho</t>
  </si>
  <si>
    <t>Goiana</t>
  </si>
  <si>
    <t>Paulista</t>
  </si>
  <si>
    <t>Petrolândia</t>
  </si>
  <si>
    <t>Arcoverde</t>
  </si>
  <si>
    <t>Iati</t>
  </si>
  <si>
    <t>Pesqueira</t>
  </si>
  <si>
    <t>Garanhuns</t>
  </si>
  <si>
    <t>Belo Jardim</t>
  </si>
  <si>
    <t>Lajedo</t>
  </si>
  <si>
    <t>Altinho</t>
  </si>
  <si>
    <t>Caruaru</t>
  </si>
  <si>
    <t>Sairé</t>
  </si>
  <si>
    <t>Gravatá</t>
  </si>
  <si>
    <t>Rio Formoso</t>
  </si>
  <si>
    <t>Escada</t>
  </si>
  <si>
    <t>Local</t>
  </si>
  <si>
    <t>Jaboatão dos Guararapes (CTR)</t>
  </si>
  <si>
    <t>Igarassu (CTR)</t>
  </si>
  <si>
    <t>Petrolina (Remediação)</t>
  </si>
  <si>
    <t>DIAGNÓSTICO DESTINO FINAL ADEQUADO DE RESÍDUOS SÓLIDOS</t>
  </si>
  <si>
    <t>IRGA</t>
  </si>
  <si>
    <t>IRAR</t>
  </si>
  <si>
    <t>IRBE</t>
  </si>
  <si>
    <t>IRPA</t>
  </si>
  <si>
    <t>IRMN</t>
  </si>
  <si>
    <t>IRMS</t>
  </si>
  <si>
    <t>IRSA</t>
  </si>
  <si>
    <t>IRPE</t>
  </si>
  <si>
    <t>Inspetoria Regional</t>
  </si>
  <si>
    <t>Aterro Sanitário</t>
  </si>
  <si>
    <t>Em operação</t>
  </si>
  <si>
    <t>Em remediação</t>
  </si>
  <si>
    <t>Status</t>
  </si>
  <si>
    <t>Municípios Contribuintes</t>
  </si>
  <si>
    <t>Denominação</t>
  </si>
  <si>
    <t>Aterro Sanitário de Garanhuns</t>
  </si>
  <si>
    <t>Aterro Sanitário de Pesqueira</t>
  </si>
  <si>
    <t>Aterro Sanitário de Lajedo</t>
  </si>
  <si>
    <t>Aterro Sanitário de Rio Formoso</t>
  </si>
  <si>
    <t>Aterro Sanitário de Escada</t>
  </si>
  <si>
    <t>Escada, Ribeirão, Amaraji, Primavera, Chã Grande, Cortês, Barra de Guabiraba, Pombos</t>
  </si>
  <si>
    <t>CTR Candeias</t>
  </si>
  <si>
    <t>Responsável pela Operação</t>
  </si>
  <si>
    <t>PM Iati</t>
  </si>
  <si>
    <t>PM Garanhuns / Locar Saneamento Ambiental</t>
  </si>
  <si>
    <t>Aterro Sanitário de Arcoverde</t>
  </si>
  <si>
    <t>Latitude</t>
  </si>
  <si>
    <t>Longitude</t>
  </si>
  <si>
    <t>Altitude</t>
  </si>
  <si>
    <t>-08 09' 58,82400''</t>
  </si>
  <si>
    <t>-34 58' 45,25200''</t>
  </si>
  <si>
    <t>-07 43' 14,61076''</t>
  </si>
  <si>
    <t>-34 56' 34,52233''</t>
  </si>
  <si>
    <t>-08 23' 08,50260''</t>
  </si>
  <si>
    <t>-35 14' 32,77410''</t>
  </si>
  <si>
    <t>-08 39' 00,42587''</t>
  </si>
  <si>
    <t>-35 09' 51,62425''</t>
  </si>
  <si>
    <t>-09 00' 35,44371''</t>
  </si>
  <si>
    <t>-36 51' 16,10143''</t>
  </si>
  <si>
    <t>-08 39' 48,26467''</t>
  </si>
  <si>
    <t>-36 15' 56,14733''</t>
  </si>
  <si>
    <t>-08 50' 24,84757''</t>
  </si>
  <si>
    <t>-36 31' 55,14527''</t>
  </si>
  <si>
    <t>-08 22' 47,81640''</t>
  </si>
  <si>
    <t>-36 43' 12,68074''</t>
  </si>
  <si>
    <t>-08 23' 35,19164''</t>
  </si>
  <si>
    <t>-37 03' 51,31276''</t>
  </si>
  <si>
    <t>CTR-PE</t>
  </si>
  <si>
    <t>Data de Vencimento da Licença</t>
  </si>
  <si>
    <t>sim</t>
  </si>
  <si>
    <t>não</t>
  </si>
  <si>
    <t>n/a</t>
  </si>
  <si>
    <t>Data Inspeção</t>
  </si>
  <si>
    <t>-08 28' 36,18523''</t>
  </si>
  <si>
    <t>-36 00' 33,87062''</t>
  </si>
  <si>
    <t>-08 14' 32,79975''</t>
  </si>
  <si>
    <t>-35 59' 40,86525''</t>
  </si>
  <si>
    <t>Aterro Sanitário Municipal de Caruaru</t>
  </si>
  <si>
    <t>Locar Saneamento Ambiental</t>
  </si>
  <si>
    <t>Licenciamento de Operação em Vigor?</t>
  </si>
  <si>
    <t>Aterro Sanitário Municipal de Iati</t>
  </si>
  <si>
    <t>Aspectos Relevantes</t>
  </si>
  <si>
    <t>Volume Médio Diário de Resíduo Recepcionado (t/dia)</t>
  </si>
  <si>
    <t>-08 21' 48,39945''</t>
  </si>
  <si>
    <t>-36 26' 40,75920''</t>
  </si>
  <si>
    <t>V2 Ambiental</t>
  </si>
  <si>
    <t>-09 22' 06,63366''</t>
  </si>
  <si>
    <t>-40 30' 05,68566''</t>
  </si>
  <si>
    <t>-08 19' 40,60200''</t>
  </si>
  <si>
    <t>-35 41' 22,22800''</t>
  </si>
  <si>
    <t>-09 11' 55,50400''</t>
  </si>
  <si>
    <t>-40 37' 59,97300''</t>
  </si>
  <si>
    <t>CTR Petrolina</t>
  </si>
  <si>
    <t>-08 13' 08,10058''</t>
  </si>
  <si>
    <t>-35 35' 55,86387''</t>
  </si>
  <si>
    <t>Aterro Sanitário de Gravatá</t>
  </si>
  <si>
    <t>Petrolina</t>
  </si>
  <si>
    <t>UTC Sairé (Unidade de Triagem e Compostagem)</t>
  </si>
  <si>
    <t>Instituto de Co-responsabilidade Pela Educação.</t>
  </si>
  <si>
    <t>CTR Candeias / ECOPESA Ambiental</t>
  </si>
  <si>
    <t>CTR Petrolina / ECOPESA Ambiental</t>
  </si>
  <si>
    <t>-08 55' 57,58380''</t>
  </si>
  <si>
    <t>-38 13' 37,15260''</t>
  </si>
  <si>
    <t>Aterro Sanitário de Petrolândia</t>
  </si>
  <si>
    <t>PM Petrolândia</t>
  </si>
  <si>
    <t>Encerrado</t>
  </si>
  <si>
    <t>Aterro Controlado</t>
  </si>
  <si>
    <t>Aterro Sanitário Municipal de Belo Jardim</t>
  </si>
  <si>
    <t>Classificação</t>
  </si>
  <si>
    <t>TOTAL INSPECIONADO</t>
  </si>
  <si>
    <t>Olinda</t>
  </si>
  <si>
    <t>Sirinhaém</t>
  </si>
  <si>
    <t>Capoeiras</t>
  </si>
  <si>
    <t>Municípios contribuintes</t>
  </si>
  <si>
    <t>Municípios</t>
  </si>
  <si>
    <t>Tupanatinga</t>
  </si>
  <si>
    <t>Buíque</t>
  </si>
  <si>
    <t>Águas Belas</t>
  </si>
  <si>
    <t>Saloá</t>
  </si>
  <si>
    <t>Paranatama</t>
  </si>
  <si>
    <t>Caetés</t>
  </si>
  <si>
    <t>Alagoinha</t>
  </si>
  <si>
    <t>Poção</t>
  </si>
  <si>
    <t>Terezinha</t>
  </si>
  <si>
    <t>Brejão</t>
  </si>
  <si>
    <t>Sanharó</t>
  </si>
  <si>
    <t>São Bento do Una</t>
  </si>
  <si>
    <t>Jucati</t>
  </si>
  <si>
    <t>São João</t>
  </si>
  <si>
    <t>Jupi</t>
  </si>
  <si>
    <t>Palmeirina</t>
  </si>
  <si>
    <t>Calçado</t>
  </si>
  <si>
    <t>Cachoeirinha</t>
  </si>
  <si>
    <t>Canhotinho</t>
  </si>
  <si>
    <t>Ibirajuba</t>
  </si>
  <si>
    <t>Jurema</t>
  </si>
  <si>
    <t>Quipapá</t>
  </si>
  <si>
    <t>Agrestina</t>
  </si>
  <si>
    <t>Lagoa dos Gatos</t>
  </si>
  <si>
    <t>Belém de Maria</t>
  </si>
  <si>
    <t>Bonito</t>
  </si>
  <si>
    <t>Barra de Guabiraba</t>
  </si>
  <si>
    <t>Cortês</t>
  </si>
  <si>
    <t>Amaraji</t>
  </si>
  <si>
    <t>Ribeirão</t>
  </si>
  <si>
    <t>Chã Grande</t>
  </si>
  <si>
    <t>Pombos</t>
  </si>
  <si>
    <t>Primavera</t>
  </si>
  <si>
    <t>Barreiros</t>
  </si>
  <si>
    <t>Vitória de Santo Antão</t>
  </si>
  <si>
    <t>Tamandaré</t>
  </si>
  <si>
    <t>Ipojuca</t>
  </si>
  <si>
    <t>Moreno</t>
  </si>
  <si>
    <t>São Lourenço da Mata</t>
  </si>
  <si>
    <t>Abreu e Lima</t>
  </si>
  <si>
    <t>Araçoiaba</t>
  </si>
  <si>
    <t>Condado</t>
  </si>
  <si>
    <t>Jaboatão dos Guararapes</t>
  </si>
  <si>
    <t>Igarassu</t>
  </si>
  <si>
    <t>Recife</t>
  </si>
  <si>
    <t>Itapissuma</t>
  </si>
  <si>
    <t>Ilha de Itamaracá</t>
  </si>
  <si>
    <t>Cód. IBGE</t>
  </si>
  <si>
    <t>Empresa Contratada para a Operação</t>
  </si>
  <si>
    <t>Consórcio PORTALSUL</t>
  </si>
  <si>
    <t>Propiedade</t>
  </si>
  <si>
    <t>Custo Operacional (R$/t)</t>
  </si>
  <si>
    <t>Público</t>
  </si>
  <si>
    <t>Privado</t>
  </si>
  <si>
    <t>PM de Lajedo</t>
  </si>
  <si>
    <t>Locar / ECOPESA Ambiental</t>
  </si>
  <si>
    <t>Olinda, Abreu e Lima, Igarassu, Itapissuma, Itamaracá, Araçoiaba, Paulista, Condado, Goiana</t>
  </si>
  <si>
    <t>Aterro Sanitário de Ipojuca</t>
  </si>
  <si>
    <t>PM Ipojuca</t>
  </si>
  <si>
    <t>-08 28' 49,89200''</t>
  </si>
  <si>
    <t>-35 02' 44,56960''</t>
  </si>
  <si>
    <t>COMSUL - Consórcio Público dos Municípios da Mata Sul Pernambucana / EMPESA</t>
  </si>
  <si>
    <t>População Urbana</t>
  </si>
  <si>
    <t>Produção de Resíduos (kg/pop urb/dia)</t>
  </si>
  <si>
    <t>MEGAMAK Gestão Ambiental</t>
  </si>
  <si>
    <t>Estimativa</t>
  </si>
  <si>
    <t>Real</t>
  </si>
  <si>
    <t>Aterro Sanitário de Altinho</t>
  </si>
  <si>
    <t>Altinho, Agrestina, Belém de Maria, Bonito, Lagoa dos Gatos</t>
  </si>
  <si>
    <t>Milton Lins da Silva (Interventor Judicial)</t>
  </si>
  <si>
    <t>V&amp;V Locações</t>
  </si>
  <si>
    <t>Quantidade Depósitada Real/Estimativa</t>
  </si>
  <si>
    <t>Lixão do Raso da Catarina, Petrolina</t>
  </si>
  <si>
    <t>Lixão Remediado</t>
  </si>
  <si>
    <t>Em Operação</t>
  </si>
  <si>
    <t>Em Remediação</t>
  </si>
  <si>
    <t>Total</t>
  </si>
  <si>
    <t>Funciona no perímetro do Lixão em remediação Usina de RCD, Composteira, Unidade de tratamento de Lâmpadas e Estação de Transbordo para a CTR-Petrolina (novo aterro).</t>
  </si>
  <si>
    <t>População Total</t>
  </si>
  <si>
    <t>Produção de Resíduos (kg/pop tot/dia)</t>
  </si>
  <si>
    <t>R$/hab urb/mês</t>
  </si>
  <si>
    <t>R$/hab tot/mês</t>
  </si>
  <si>
    <t>Funcionando usina de triagem, usina de compostagem e aterro sanitário. Presença de volume de resíduos sem recobrimento maior que a produção diária. Nova célula em operação.</t>
  </si>
  <si>
    <t>Lagoa do ouro</t>
  </si>
  <si>
    <t>CTR Caruaru</t>
  </si>
  <si>
    <t>RESULTADOS DAS INSPEÇÕES DE CAMPO - 2017</t>
  </si>
  <si>
    <t>-08° 11' 46,97"</t>
  </si>
  <si>
    <t>-35° 59' 27,20"</t>
  </si>
  <si>
    <t>Caruaru (CTR)</t>
  </si>
  <si>
    <t>Sairé (UTC)</t>
  </si>
  <si>
    <t>Sirinhaém, Rio Formoso, Tamandaré, Barreiros e São José da Coroa Grande (Desde dez/2016)</t>
  </si>
  <si>
    <t>Nordeste Construções, Instalações e Locações Ltda (equipamentos)</t>
  </si>
  <si>
    <t>LO não apresentada até a data da inspeção. Gameleira deixou de depositar em março/2017. São José da coroa Grande começou a depositar em abril/2017. Sirinhaém = 8.298t/2017, Rio Formoso = 5.322t/2017, Tamandaré = 8.882t/2017, Barreiros = 9.259t/2017, Gameleira = 705t/2017, São José da Coroa Grande = 1.751t/2017.</t>
  </si>
  <si>
    <t>Petrolina (CTR)</t>
  </si>
  <si>
    <t>CTR Petrolina / EMPESA</t>
  </si>
  <si>
    <t>Municípios projeção população urbana 2017</t>
  </si>
  <si>
    <t>Municípios projeção população total 2017</t>
  </si>
  <si>
    <t>CTR Pernambuco</t>
  </si>
  <si>
    <t>Equipamento conta com Aterro Sanitário para resíduos classes I e II. Os taludes definitivos são revestidos com manta de PEAD. CTR acumula, segundo informações de Eduardo Oliveira (CTR-PE), mais de R$4 milhões sem recebimento das Prefeituras. Goiana passou a depositar de aproximadamente 4 mil t/mês (de jan a março), para 2,5 mil t/mês (de abril a agosto/17).</t>
  </si>
  <si>
    <t>Cabo de Santo Agostinho, Recife, Moreno, Jaboatão dos Guararapes, São Lourenço da Mata (desde out/17), Vitória de Santo Antão (desde nov/17)</t>
  </si>
  <si>
    <t>Realizando a queima controlada do gás (2.000m³/mês = crédito de carbono). nova estação de tratamento de líquidos percolados para atender o volume produzido em sua totalidade (aproximadamente 20.000 m³/mês) em operação. Atualmente conta com Unidade de Beneficiamento de RCD, Unidade de Tratamento de Biogás, Unidade de Tratamento de Lâmpadas e Aterro Sanitário de Resíduos Classe II. Operação realizada com recepção média de 70.000t/mês de Recife, 23.000t/mês de Jaboatão, 4.800t/mês do Cabo, 1000t/mês de Moreno, 1.600t/mês de São Lourenço.</t>
  </si>
  <si>
    <t>Arcoverde, Buique, Tupanatinga, Itaíba</t>
  </si>
  <si>
    <t>itaíba</t>
  </si>
  <si>
    <t>Não há chorume coletado. Volume de resíduos correspondente a mais de um dia sem cobertura, conforme informações coletadas em campo.</t>
  </si>
  <si>
    <t>Belo Jardim, Sanharó, Alagoinha, Poção</t>
  </si>
  <si>
    <t>O aterro tem vida útil prevista até final de 2017 e ainda não tem autorização da CPRH para utilizar área contígua disponível, segundo informações prestadas pelo Sr. Erivan Olímpio (administrador do Aterro).</t>
  </si>
  <si>
    <t xml:space="preserve">Relatório da CPRH aprova emissão de licença de operação e pontua o Aterro com 80 Pontos. Município recebe ICMS Socio ambiental em 2017. </t>
  </si>
  <si>
    <t>Pontuação CPRH 2016-2017</t>
  </si>
  <si>
    <t>Homologado para recebimento de resíduos classes I e II, usina de RCD e compostagem.</t>
  </si>
  <si>
    <t>Capoeiras, Caetés, São João, Lagoa do Ouro, Garanhuns</t>
  </si>
  <si>
    <t>Pneus estocados a céu aberto. Grande volume de resíduos sem cobertura. As célçulas foram unificadas, eliminando as ruas de acesso interno.</t>
  </si>
  <si>
    <t>Universo Empreendimentos</t>
  </si>
  <si>
    <t>Grande volume de resíduos sem recobrimento. Estação de tratamento de chorume em operação. A Universo Empreendimentos rescindiu o contrato com a Prefeitura em dezembro/2017 por falta de pagamento (mais de 6 meses de atraso).</t>
  </si>
  <si>
    <t>Prefeitura</t>
  </si>
  <si>
    <t>Presença de catadores e animais. Acúmulo de resíduos sem recobrimento. Central de triagem com construção inacabada.</t>
  </si>
  <si>
    <t>Lajedo, Jurema, São Bento do Una, Cachoeirinha, Ibirajuba, Jucati, Jupi, Canhotinho, Calçado, Quipapá</t>
  </si>
  <si>
    <t>IF Oliveira</t>
  </si>
  <si>
    <t>Opreração regular. R$63,21/ton</t>
  </si>
  <si>
    <t>Grande Volume de Resíduos sem recobrimento. Houve grande evolução positiva em relação à Inpeção anterior.</t>
  </si>
  <si>
    <t>Operação regular.</t>
  </si>
  <si>
    <t>Não houve</t>
  </si>
  <si>
    <t>Aterro ainda não homologado pela CPRH.</t>
  </si>
  <si>
    <t>Iati, Águas Belas, Paranatama, Palmeirina, Brejão, Terezinha, Saloá</t>
  </si>
  <si>
    <t>Acúmulo de material sem recobrimento e acúmulo de chorume a ser drenado na célula. Obra de implantação balança rodoviária e área de escritório em execução. Iati, Águas Belas e Paranatama receberam pontuação 80 da CPRH.</t>
  </si>
  <si>
    <t>Licenciado para resíduos Classes 01 e 02. Estão inclusos no preço a remediação do Raso da Catarina, a deposição na CTR e o transbordo. Aterro em operação com resíduos classe II apenas de Petrolina e da iniciativa privada. Grande quantidade de resíduos sem cobertura diária. Galpão para recepção de resíduos classe I em funcionamento.</t>
  </si>
  <si>
    <t>Os charcos da estação de tratamento de efluentes encontram-se com líquidos que se assemelham a mistura de água de chuva misturada ao percolado. O Aterro teve graves problemas de operação no 1º semestre de 2017, mas está em clara recuperação. LO não apresentada até a data do fechamento do diagnóstico, a administração apenas apresentou protocolo de solicitação de renovação de LO junto à CPRH.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</si>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</sst>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-416]d\-mmm;@"/>
    <numFmt numFmtId="166" formatCode="_(* #,##0_);_(* \(#,##0\);_(* &quot;-&quot;??_);_(@_)"/>
    <numFmt numFmtId="167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797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8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6" fillId="4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164" fontId="0" fillId="0" borderId="0" xfId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5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0" xfId="1" applyNumberFormat="1" applyFont="1" applyAlignment="1">
      <alignment horizontal="left" vertical="center"/>
    </xf>
    <xf numFmtId="166" fontId="6" fillId="4" borderId="1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164" fontId="5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164" fontId="5" fillId="5" borderId="1" xfId="1" applyFont="1" applyFill="1" applyBorder="1" applyAlignment="1">
      <alignment horizontal="center" vertical="center"/>
    </xf>
    <xf numFmtId="164" fontId="5" fillId="5" borderId="2" xfId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vertical="center"/>
    </xf>
    <xf numFmtId="164" fontId="6" fillId="4" borderId="1" xfId="1" applyFont="1" applyFill="1" applyBorder="1" applyAlignment="1">
      <alignment vertical="center"/>
    </xf>
    <xf numFmtId="0" fontId="6" fillId="4" borderId="1" xfId="0" applyFont="1" applyFill="1" applyBorder="1" applyAlignment="1">
      <alignment horizontal="justify" vertical="center" wrapText="1"/>
    </xf>
    <xf numFmtId="166" fontId="6" fillId="4" borderId="1" xfId="0" applyNumberFormat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166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0" fillId="0" borderId="1" xfId="1" applyFont="1" applyBorder="1" applyAlignment="1">
      <alignment vertical="center"/>
    </xf>
    <xf numFmtId="43" fontId="0" fillId="0" borderId="0" xfId="0" applyNumberForma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7" fontId="0" fillId="6" borderId="1" xfId="0" applyNumberFormat="1" applyFill="1" applyBorder="1" applyAlignment="1">
      <alignment horizontal="center" vertical="center"/>
    </xf>
    <xf numFmtId="17" fontId="5" fillId="6" borderId="1" xfId="0" applyNumberFormat="1" applyFont="1" applyFill="1" applyBorder="1" applyAlignment="1">
      <alignment horizontal="center" vertical="center" wrapText="1"/>
    </xf>
    <xf numFmtId="17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7" fontId="5" fillId="6" borderId="1" xfId="0" applyNumberFormat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164" fontId="9" fillId="6" borderId="1" xfId="1" applyFont="1" applyFill="1" applyBorder="1" applyAlignment="1">
      <alignment horizontal="center" vertical="center"/>
    </xf>
    <xf numFmtId="17" fontId="5" fillId="6" borderId="1" xfId="0" applyNumberFormat="1" applyFont="1" applyFill="1" applyBorder="1" applyAlignment="1">
      <alignment horizontal="justify" vertical="center" wrapText="1"/>
    </xf>
    <xf numFmtId="166" fontId="5" fillId="6" borderId="1" xfId="1" applyNumberFormat="1" applyFont="1" applyFill="1" applyBorder="1" applyAlignment="1">
      <alignment horizontal="justify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7" fontId="0" fillId="6" borderId="1" xfId="0" applyNumberFormat="1" applyFill="1" applyBorder="1" applyAlignment="1">
      <alignment horizontal="center" vertical="center"/>
    </xf>
    <xf numFmtId="164" fontId="0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  <xf numFmtId="17" fontId="9" fillId="6" borderId="1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165" fontId="5" fillId="7" borderId="2" xfId="0" applyNumberFormat="1" applyFont="1" applyFill="1" applyBorder="1" applyAlignment="1">
      <alignment horizontal="center" vertical="center" wrapText="1"/>
    </xf>
    <xf numFmtId="17" fontId="0" fillId="7" borderId="2" xfId="0" applyNumberForma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 wrapText="1"/>
    </xf>
    <xf numFmtId="17" fontId="0" fillId="7" borderId="2" xfId="0" applyNumberFormat="1" applyFill="1" applyBorder="1" applyAlignment="1">
      <alignment horizontal="center" vertical="center" wrapText="1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67" fontId="0" fillId="7" borderId="2" xfId="0" applyNumberFormat="1" applyFill="1" applyBorder="1" applyAlignment="1">
      <alignment horizontal="center" vertical="center"/>
    </xf>
    <xf numFmtId="164" fontId="0" fillId="7" borderId="1" xfId="1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justify" vertical="center" wrapText="1"/>
    </xf>
    <xf numFmtId="166" fontId="5" fillId="7" borderId="1" xfId="1" applyNumberFormat="1" applyFont="1" applyFill="1" applyBorder="1" applyAlignment="1">
      <alignment horizontal="justify" vertical="center" wrapText="1"/>
    </xf>
    <xf numFmtId="17" fontId="9" fillId="7" borderId="2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17" fontId="0" fillId="7" borderId="1" xfId="0" applyNumberFormat="1" applyFill="1" applyBorder="1" applyAlignment="1">
      <alignment horizontal="center" vertical="center"/>
    </xf>
    <xf numFmtId="17" fontId="5" fillId="7" borderId="1" xfId="0" applyNumberFormat="1" applyFont="1" applyFill="1" applyBorder="1" applyAlignment="1">
      <alignment horizontal="center" vertical="center" wrapText="1"/>
    </xf>
    <xf numFmtId="17" fontId="0" fillId="7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17" fontId="5" fillId="7" borderId="1" xfId="0" applyNumberFormat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17" fontId="5" fillId="7" borderId="1" xfId="0" applyNumberFormat="1" applyFont="1" applyFill="1" applyBorder="1" applyAlignment="1">
      <alignment horizontal="justify" vertical="center" wrapText="1"/>
    </xf>
    <xf numFmtId="17" fontId="9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167" fontId="0" fillId="7" borderId="1" xfId="0" applyNumberFormat="1" applyFill="1" applyBorder="1" applyAlignment="1">
      <alignment horizontal="center" vertical="center"/>
    </xf>
    <xf numFmtId="164" fontId="5" fillId="7" borderId="1" xfId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4" fontId="5" fillId="7" borderId="1" xfId="0" quotePrefix="1" applyNumberFormat="1" applyFont="1" applyFill="1" applyBorder="1" applyAlignment="1">
      <alignment horizontal="center" vertical="center"/>
    </xf>
    <xf numFmtId="167" fontId="9" fillId="7" borderId="1" xfId="0" applyNumberFormat="1" applyFont="1" applyFill="1" applyBorder="1" applyAlignment="1">
      <alignment horizontal="center" vertical="center"/>
    </xf>
    <xf numFmtId="164" fontId="9" fillId="7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7" fontId="5" fillId="8" borderId="1" xfId="0" applyNumberFormat="1" applyFon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 wrapText="1"/>
    </xf>
    <xf numFmtId="17" fontId="5" fillId="8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164" fontId="0" fillId="8" borderId="1" xfId="1" applyFont="1" applyFill="1" applyBorder="1" applyAlignment="1">
      <alignment horizontal="center" vertical="center"/>
    </xf>
    <xf numFmtId="17" fontId="5" fillId="8" borderId="1" xfId="0" applyNumberFormat="1" applyFont="1" applyFill="1" applyBorder="1" applyAlignment="1">
      <alignment horizontal="justify" vertical="center" wrapText="1"/>
    </xf>
    <xf numFmtId="166" fontId="5" fillId="8" borderId="1" xfId="1" applyNumberFormat="1" applyFont="1" applyFill="1" applyBorder="1" applyAlignment="1">
      <alignment horizontal="justify" vertical="center" wrapText="1"/>
    </xf>
  </cellXfs>
  <cellStyles count="13">
    <cellStyle name="Normal" xfId="0" builtinId="0"/>
    <cellStyle name="Normal 2" xfId="2"/>
    <cellStyle name="Normal 2 2" xfId="3"/>
    <cellStyle name="Normal 2 3" xfId="5"/>
    <cellStyle name="Normal 3" xfId="4"/>
    <cellStyle name="Normal 4" xfId="6"/>
    <cellStyle name="Normal 5" xfId="9"/>
    <cellStyle name="Porcentagem 2" xfId="8"/>
    <cellStyle name="Porcentagem 3" xfId="10"/>
    <cellStyle name="Vírgula" xfId="1" builtinId="3"/>
    <cellStyle name="Vírgula 2" xfId="7"/>
    <cellStyle name="Vírgula 3" xfId="11"/>
    <cellStyle name="Vírgula 4" xfId="12"/>
  </cellStyles>
  <dxfs count="1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9" defaultPivotStyle="PivotStyleLight16"/>
  <colors>
    <mruColors>
      <color rgb="FFFE7976"/>
      <color rgb="FFFB7D37"/>
      <color rgb="FF99FF99"/>
      <color rgb="FFFFFF99"/>
      <color rgb="FF00FF00"/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4\PAEMunicipal_2013_Em_Desenvolvimento\Arquivos_Sistema\BD-Geral_Govern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TRANSF"/>
      <sheetName val="BDAplicativo"/>
      <sheetName val="PAE_Exec_Ant"/>
      <sheetName val="PAe_Exerc_Ant2"/>
      <sheetName val="Rec_Trib_Propr"/>
      <sheetName val="LAI_TRANSP"/>
      <sheetName val="ICMS_Ambiental"/>
      <sheetName val="Municípios"/>
      <sheetName val="Processos"/>
      <sheetName val="BD_Educação"/>
      <sheetName val="BD_Saúde"/>
      <sheetName val="Sefaz_Transf"/>
      <sheetName val="BD_Sagres_Adimpl"/>
      <sheetName val="BD_SagresFolha_Adimpl"/>
      <sheetName val="BD_Sagres_Rec"/>
      <sheetName val="BD_Sagres_Desp_Fun"/>
      <sheetName val="BD_SISTN_Rec"/>
      <sheetName val="SISTN_Rec_Exec_Ant"/>
      <sheetName val="BD_SISTN_DTP"/>
      <sheetName val="BD_SISTN_DTP_Exerc_Ant"/>
      <sheetName val="BD_SISTN_DCL"/>
      <sheetName val="BD_SISTN_%DTP"/>
      <sheetName val="BD_SISTN_Rel_Simp"/>
      <sheetName val="BD_SISTN_Desp_Fun"/>
      <sheetName val="Limites"/>
      <sheetName val="Proc_Conexos"/>
      <sheetName val="RCL"/>
      <sheetName val="DTP"/>
    </sheetNames>
    <sheetDataSet>
      <sheetData sheetId="0" refreshError="1"/>
      <sheetData sheetId="1">
        <row r="6">
          <cell r="F6" t="str">
            <v>Cabrobó</v>
          </cell>
        </row>
      </sheetData>
      <sheetData sheetId="2">
        <row r="10">
          <cell r="H10" t="str">
            <v>Cabrobó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B6">
            <v>41421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4"/>
  <sheetViews>
    <sheetView tabSelected="1" zoomScale="85" zoomScaleNormal="85" workbookViewId="0">
      <pane xSplit="3" ySplit="4" topLeftCell="I17" activePane="bottomRight" state="frozen"/>
      <selection pane="topRight" activeCell="C1" sqref="C1"/>
      <selection pane="bottomLeft" activeCell="A4" sqref="A4"/>
      <selection pane="bottomRight" activeCell="J35" sqref="J35"/>
    </sheetView>
  </sheetViews>
  <sheetFormatPr defaultRowHeight="12.75" outlineLevelRow="1" outlineLevelCol="1" x14ac:dyDescent="0.2"/>
  <cols>
    <col min="1" max="1" width="9.140625" style="2"/>
    <col min="2" max="2" width="4" style="2" bestFit="1" customWidth="1"/>
    <col min="3" max="3" width="37.7109375" style="2" customWidth="1"/>
    <col min="4" max="4" width="10.28515625" style="19" customWidth="1"/>
    <col min="5" max="5" width="12.140625" style="2" customWidth="1"/>
    <col min="6" max="6" width="19.85546875" style="1" customWidth="1"/>
    <col min="7" max="8" width="16.42578125" style="1" customWidth="1"/>
    <col min="9" max="9" width="26.42578125" style="1" customWidth="1" outlineLevel="1"/>
    <col min="10" max="10" width="38.140625" style="1" customWidth="1"/>
    <col min="11" max="11" width="26.7109375" style="1" customWidth="1" outlineLevel="1"/>
    <col min="12" max="12" width="27.5703125" style="1" customWidth="1" outlineLevel="1"/>
    <col min="13" max="13" width="16.7109375" style="20" customWidth="1" outlineLevel="1"/>
    <col min="14" max="14" width="15.28515625" style="20" customWidth="1" outlineLevel="1"/>
    <col min="15" max="15" width="9.140625" style="21" customWidth="1" outlineLevel="1"/>
    <col min="16" max="16" width="17" style="2" customWidth="1"/>
    <col min="17" max="17" width="13.85546875" style="2" customWidth="1"/>
    <col min="18" max="18" width="13.85546875" style="21" customWidth="1"/>
    <col min="19" max="19" width="12" style="22" customWidth="1"/>
    <col min="20" max="20" width="77.42578125" style="1" customWidth="1"/>
    <col min="21" max="21" width="12.28515625" style="1" customWidth="1"/>
    <col min="22" max="22" width="10.7109375" style="2" bestFit="1" customWidth="1"/>
    <col min="23" max="23" width="12.42578125" style="2" bestFit="1" customWidth="1"/>
    <col min="24" max="24" width="16.42578125" style="2" bestFit="1" customWidth="1"/>
    <col min="25" max="25" width="22.85546875" style="2" bestFit="1" customWidth="1"/>
    <col min="26" max="26" width="15.42578125" style="2" bestFit="1" customWidth="1"/>
    <col min="27" max="27" width="11.7109375" style="2" bestFit="1" customWidth="1"/>
    <col min="28" max="28" width="17.85546875" style="2" bestFit="1" customWidth="1"/>
    <col min="29" max="29" width="18.28515625" style="2" bestFit="1" customWidth="1"/>
    <col min="30" max="30" width="7.7109375" style="2" bestFit="1" customWidth="1"/>
    <col min="31" max="33" width="9.140625" style="2" customWidth="1"/>
    <col min="34" max="35" width="12" style="27" customWidth="1"/>
    <col min="36" max="37" width="11" style="22" customWidth="1"/>
    <col min="38" max="40" width="14.85546875" style="22" customWidth="1"/>
    <col min="41" max="41" width="9.140625" style="19"/>
    <col min="42" max="42" width="12.42578125" style="19" bestFit="1" customWidth="1"/>
    <col min="43" max="43" width="9.140625" style="19"/>
    <col min="44" max="44" width="11.28515625" style="19" bestFit="1" customWidth="1"/>
    <col min="45" max="45" width="10.28515625" style="19" bestFit="1" customWidth="1"/>
    <col min="46" max="46" width="9.140625" style="19"/>
    <col min="47" max="47" width="10.5703125" style="19" bestFit="1" customWidth="1"/>
    <col min="48" max="48" width="23.7109375" style="2" bestFit="1" customWidth="1"/>
    <col min="49" max="49" width="12.42578125" style="2" bestFit="1" customWidth="1"/>
    <col min="50" max="50" width="16.42578125" style="2" bestFit="1" customWidth="1"/>
    <col min="51" max="51" width="22.85546875" style="2" bestFit="1" customWidth="1"/>
    <col min="52" max="52" width="15.42578125" style="2" bestFit="1" customWidth="1"/>
    <col min="53" max="53" width="9.85546875" style="2" bestFit="1" customWidth="1"/>
    <col min="54" max="54" width="17.85546875" style="2" bestFit="1" customWidth="1"/>
    <col min="55" max="55" width="18.28515625" style="2" bestFit="1" customWidth="1"/>
    <col min="56" max="56" width="8.42578125" style="2" customWidth="1"/>
    <col min="57" max="59" width="9.140625" style="2" customWidth="1"/>
    <col min="60" max="60" width="9.140625" style="2"/>
    <col min="61" max="61" width="10.5703125" style="19" bestFit="1" customWidth="1"/>
    <col min="62" max="62" width="23.7109375" style="2" bestFit="1" customWidth="1"/>
    <col min="63" max="63" width="12.42578125" style="2" bestFit="1" customWidth="1"/>
    <col min="64" max="64" width="16.42578125" style="2" bestFit="1" customWidth="1"/>
    <col min="65" max="65" width="22.85546875" style="2" bestFit="1" customWidth="1"/>
    <col min="66" max="66" width="15.42578125" style="2" bestFit="1" customWidth="1"/>
    <col min="67" max="67" width="9.85546875" style="2" bestFit="1" customWidth="1"/>
    <col min="68" max="68" width="17.85546875" style="2" bestFit="1" customWidth="1"/>
    <col min="69" max="69" width="18.28515625" style="2" bestFit="1" customWidth="1"/>
    <col min="70" max="70" width="8.42578125" style="2" customWidth="1"/>
    <col min="71" max="73" width="9.140625" style="2" customWidth="1"/>
    <col min="74" max="74" width="9.140625" style="2"/>
    <col min="75" max="75" width="13.140625" style="2" bestFit="1" customWidth="1"/>
    <col min="76" max="94" width="9.140625" style="2"/>
    <col min="95" max="96" width="14.28515625" style="2" bestFit="1" customWidth="1"/>
    <col min="97" max="97" width="13.140625" style="2" bestFit="1" customWidth="1"/>
    <col min="98" max="98" width="14.28515625" style="2" bestFit="1" customWidth="1"/>
    <col min="99" max="100" width="13.140625" style="2" bestFit="1" customWidth="1"/>
    <col min="101" max="102" width="11.5703125" style="2" bestFit="1" customWidth="1"/>
    <col min="103" max="103" width="13.140625" style="2" bestFit="1" customWidth="1"/>
    <col min="104" max="104" width="11.5703125" style="2" bestFit="1" customWidth="1"/>
    <col min="105" max="106" width="8.7109375" style="2" bestFit="1" customWidth="1"/>
    <col min="107" max="16384" width="9.140625" style="2"/>
  </cols>
  <sheetData>
    <row r="1" spans="1:106" s="9" customFormat="1" ht="26.25" x14ac:dyDescent="0.2">
      <c r="B1" s="64" t="s">
        <v>21</v>
      </c>
      <c r="C1" s="10"/>
      <c r="D1" s="11"/>
      <c r="G1" s="12"/>
      <c r="H1" s="12"/>
      <c r="I1" s="12"/>
      <c r="M1" s="13"/>
      <c r="N1" s="13"/>
      <c r="O1" s="14"/>
      <c r="R1" s="14"/>
      <c r="S1" s="15"/>
      <c r="T1" s="12"/>
      <c r="U1" s="12"/>
      <c r="AH1" s="25"/>
      <c r="AI1" s="25"/>
      <c r="AJ1" s="15"/>
      <c r="AK1" s="15"/>
      <c r="AL1" s="15"/>
      <c r="AM1" s="15"/>
      <c r="AN1" s="15"/>
      <c r="AO1" s="19"/>
      <c r="AP1" s="19"/>
      <c r="AQ1" s="19"/>
      <c r="AR1" s="19"/>
      <c r="AS1" s="19"/>
      <c r="AT1" s="19"/>
      <c r="AU1" s="19"/>
      <c r="BI1" s="19"/>
    </row>
    <row r="2" spans="1:106" s="9" customFormat="1" ht="23.25" x14ac:dyDescent="0.2">
      <c r="B2" s="65" t="s">
        <v>202</v>
      </c>
      <c r="C2" s="16"/>
      <c r="D2" s="17"/>
      <c r="G2" s="12"/>
      <c r="H2" s="12"/>
      <c r="I2" s="12"/>
      <c r="M2" s="13"/>
      <c r="N2" s="13"/>
      <c r="O2" s="14"/>
      <c r="R2" s="14"/>
      <c r="S2" s="15"/>
      <c r="T2" s="12"/>
      <c r="U2" s="12"/>
      <c r="AH2" s="25"/>
      <c r="AI2" s="25"/>
      <c r="AJ2" s="15"/>
      <c r="AK2" s="15"/>
      <c r="AL2" s="15"/>
      <c r="AM2" s="15"/>
      <c r="AN2" s="15"/>
      <c r="AO2" s="19"/>
      <c r="AP2" s="19"/>
      <c r="AQ2" s="19"/>
      <c r="AR2" s="19"/>
      <c r="AS2" s="19"/>
      <c r="AT2" s="19"/>
      <c r="AU2" s="19"/>
      <c r="BI2" s="19"/>
    </row>
    <row r="3" spans="1:106" s="9" customFormat="1" x14ac:dyDescent="0.2">
      <c r="B3" s="16"/>
      <c r="C3" s="16"/>
      <c r="D3" s="17"/>
      <c r="G3" s="12"/>
      <c r="H3" s="12"/>
      <c r="I3" s="12"/>
      <c r="M3" s="13"/>
      <c r="N3" s="13"/>
      <c r="O3" s="14"/>
      <c r="R3" s="14"/>
      <c r="S3" s="15"/>
      <c r="T3" s="12"/>
      <c r="U3" s="12"/>
      <c r="AH3" s="25"/>
      <c r="AI3" s="25"/>
      <c r="AJ3" s="15"/>
      <c r="AK3" s="15"/>
      <c r="AL3" s="15"/>
      <c r="AM3" s="15"/>
      <c r="AN3" s="15"/>
      <c r="AO3" s="24"/>
      <c r="AP3" s="24"/>
      <c r="AQ3" s="24"/>
      <c r="AR3" s="24"/>
      <c r="AS3" s="24"/>
      <c r="AT3" s="24"/>
      <c r="AU3" s="24"/>
      <c r="BI3" s="24"/>
    </row>
    <row r="4" spans="1:106" s="1" customFormat="1" ht="63.75" x14ac:dyDescent="0.2">
      <c r="A4" s="47" t="s">
        <v>164</v>
      </c>
      <c r="B4" s="5"/>
      <c r="C4" s="5" t="s">
        <v>17</v>
      </c>
      <c r="D4" s="47" t="s">
        <v>74</v>
      </c>
      <c r="E4" s="47" t="s">
        <v>30</v>
      </c>
      <c r="F4" s="47" t="s">
        <v>36</v>
      </c>
      <c r="G4" s="47" t="s">
        <v>110</v>
      </c>
      <c r="H4" s="47" t="s">
        <v>167</v>
      </c>
      <c r="I4" s="47" t="s">
        <v>34</v>
      </c>
      <c r="J4" s="47" t="s">
        <v>35</v>
      </c>
      <c r="K4" s="47" t="s">
        <v>44</v>
      </c>
      <c r="L4" s="47" t="s">
        <v>165</v>
      </c>
      <c r="M4" s="6" t="s">
        <v>48</v>
      </c>
      <c r="N4" s="6" t="s">
        <v>49</v>
      </c>
      <c r="O4" s="7" t="s">
        <v>50</v>
      </c>
      <c r="P4" s="47" t="s">
        <v>81</v>
      </c>
      <c r="Q4" s="47" t="s">
        <v>70</v>
      </c>
      <c r="R4" s="7" t="s">
        <v>84</v>
      </c>
      <c r="S4" s="8" t="s">
        <v>168</v>
      </c>
      <c r="T4" s="47" t="s">
        <v>83</v>
      </c>
      <c r="U4" s="47" t="s">
        <v>116</v>
      </c>
      <c r="V4" s="66" t="s">
        <v>115</v>
      </c>
      <c r="W4" s="66"/>
      <c r="X4" s="66"/>
      <c r="Y4" s="66"/>
      <c r="Z4" s="66"/>
      <c r="AA4" s="66"/>
      <c r="AB4" s="66"/>
      <c r="AC4" s="66"/>
      <c r="AD4" s="47"/>
      <c r="AE4" s="47"/>
      <c r="AF4" s="47"/>
      <c r="AG4" s="47"/>
      <c r="AH4" s="26" t="s">
        <v>179</v>
      </c>
      <c r="AI4" s="26" t="s">
        <v>195</v>
      </c>
      <c r="AJ4" s="8" t="s">
        <v>180</v>
      </c>
      <c r="AK4" s="8" t="s">
        <v>196</v>
      </c>
      <c r="AL4" s="8" t="s">
        <v>188</v>
      </c>
      <c r="AM4" s="8" t="s">
        <v>197</v>
      </c>
      <c r="AN4" s="8" t="s">
        <v>198</v>
      </c>
      <c r="AO4" s="30"/>
      <c r="AP4" s="30"/>
      <c r="AQ4" s="29"/>
      <c r="AR4" s="29"/>
      <c r="AS4" s="29"/>
      <c r="AT4" s="30"/>
      <c r="AU4" s="51" t="s">
        <v>193</v>
      </c>
      <c r="AV4" s="66" t="s">
        <v>212</v>
      </c>
      <c r="AW4" s="66"/>
      <c r="AX4" s="66"/>
      <c r="AY4" s="66"/>
      <c r="AZ4" s="66"/>
      <c r="BA4" s="66"/>
      <c r="BB4" s="66"/>
      <c r="BC4" s="66"/>
      <c r="BD4" s="47"/>
      <c r="BE4" s="47"/>
      <c r="BF4" s="47"/>
      <c r="BG4" s="47"/>
      <c r="BI4" s="51" t="s">
        <v>193</v>
      </c>
      <c r="BJ4" s="66" t="s">
        <v>213</v>
      </c>
      <c r="BK4" s="66"/>
      <c r="BL4" s="66"/>
      <c r="BM4" s="66"/>
      <c r="BN4" s="66"/>
      <c r="BO4" s="66"/>
      <c r="BP4" s="66"/>
      <c r="BQ4" s="66"/>
      <c r="BR4" s="52"/>
      <c r="BS4" s="52"/>
      <c r="BT4" s="52"/>
      <c r="BU4" s="52"/>
      <c r="CC4" s="66" t="s">
        <v>224</v>
      </c>
      <c r="CD4" s="66"/>
      <c r="CE4" s="66"/>
      <c r="CF4" s="66"/>
      <c r="CG4" s="66"/>
      <c r="CH4" s="66"/>
      <c r="CI4" s="66"/>
      <c r="CJ4" s="66"/>
      <c r="CK4" s="53"/>
      <c r="CL4" s="53"/>
      <c r="CM4" s="53"/>
      <c r="CN4" s="53"/>
      <c r="CQ4" s="1">
        <f>(53680+774712+11403+252252)/(11*30)</f>
        <v>3309.2333333333331</v>
      </c>
      <c r="CR4" s="63">
        <f>CQ4*$S5</f>
        <v>127140.74466666667</v>
      </c>
    </row>
    <row r="5" spans="1:106" ht="89.25" x14ac:dyDescent="0.2">
      <c r="A5" s="89">
        <v>2607901</v>
      </c>
      <c r="B5" s="90">
        <v>1</v>
      </c>
      <c r="C5" s="90" t="s">
        <v>18</v>
      </c>
      <c r="D5" s="91">
        <v>43088</v>
      </c>
      <c r="E5" s="92" t="s">
        <v>27</v>
      </c>
      <c r="F5" s="93" t="s">
        <v>43</v>
      </c>
      <c r="G5" s="94" t="s">
        <v>31</v>
      </c>
      <c r="H5" s="93" t="s">
        <v>170</v>
      </c>
      <c r="I5" s="94" t="s">
        <v>32</v>
      </c>
      <c r="J5" s="93" t="s">
        <v>216</v>
      </c>
      <c r="K5" s="93" t="s">
        <v>101</v>
      </c>
      <c r="L5" s="93"/>
      <c r="M5" s="95" t="s">
        <v>51</v>
      </c>
      <c r="N5" s="95" t="s">
        <v>52</v>
      </c>
      <c r="O5" s="96">
        <v>48.5</v>
      </c>
      <c r="P5" s="97" t="s">
        <v>71</v>
      </c>
      <c r="Q5" s="98">
        <v>43765</v>
      </c>
      <c r="R5" s="99">
        <f>(53680+774712+11403+252252)/(11*30)+3259/60+89/30</f>
        <v>3366.5166666666664</v>
      </c>
      <c r="S5" s="100">
        <v>38.42</v>
      </c>
      <c r="T5" s="101" t="s">
        <v>217</v>
      </c>
      <c r="U5" s="102">
        <f t="shared" ref="U5:U15" si="0">COUNTA(V5:AG5)</f>
        <v>6</v>
      </c>
      <c r="V5" s="93" t="s">
        <v>1</v>
      </c>
      <c r="W5" s="93" t="s">
        <v>161</v>
      </c>
      <c r="X5" s="93" t="s">
        <v>154</v>
      </c>
      <c r="Y5" s="93" t="s">
        <v>159</v>
      </c>
      <c r="Z5" s="103" t="s">
        <v>155</v>
      </c>
      <c r="AA5" s="103" t="s">
        <v>151</v>
      </c>
      <c r="AB5" s="94"/>
      <c r="AC5" s="94"/>
      <c r="AD5" s="94"/>
      <c r="AE5" s="94"/>
      <c r="AF5" s="94"/>
      <c r="AG5" s="94"/>
      <c r="AH5" s="33">
        <v>2784631</v>
      </c>
      <c r="AI5" s="35">
        <v>2852185</v>
      </c>
      <c r="AJ5" s="34">
        <v>1.2089632941192807</v>
      </c>
      <c r="AK5" s="36">
        <v>1.1803289992292458</v>
      </c>
      <c r="AL5" s="28" t="s">
        <v>183</v>
      </c>
      <c r="AM5" s="38">
        <v>1.3934510928018831</v>
      </c>
      <c r="AN5" s="37">
        <v>1.3604472045116289</v>
      </c>
      <c r="AP5" s="19">
        <v>4.6448369760062766E-2</v>
      </c>
      <c r="AQ5" s="19">
        <v>1.3934510928018831</v>
      </c>
      <c r="AR5" s="31">
        <v>129341.57033333334</v>
      </c>
      <c r="AS5" s="32">
        <v>3880247.1100000003</v>
      </c>
      <c r="AU5" s="54">
        <v>2784631</v>
      </c>
      <c r="AV5" s="48">
        <v>194129</v>
      </c>
      <c r="AW5" s="48">
        <v>1625252</v>
      </c>
      <c r="AX5" s="48">
        <v>55912</v>
      </c>
      <c r="AY5" s="48">
        <v>680206</v>
      </c>
      <c r="AZ5" s="48">
        <v>106624</v>
      </c>
      <c r="BA5" s="48">
        <v>122508</v>
      </c>
      <c r="BB5" s="48" t="s">
        <v>243</v>
      </c>
      <c r="BC5" s="48" t="s">
        <v>243</v>
      </c>
      <c r="BD5" s="48" t="s">
        <v>243</v>
      </c>
      <c r="BE5" s="48" t="s">
        <v>243</v>
      </c>
      <c r="BF5" s="48" t="s">
        <v>243</v>
      </c>
      <c r="BG5" s="48" t="s">
        <v>243</v>
      </c>
      <c r="BI5" s="54">
        <v>2852185</v>
      </c>
      <c r="BJ5" s="48">
        <v>214132</v>
      </c>
      <c r="BK5" s="48">
        <v>1625252</v>
      </c>
      <c r="BL5" s="48">
        <v>63163</v>
      </c>
      <c r="BM5" s="48">
        <v>695323</v>
      </c>
      <c r="BN5" s="48">
        <v>113391</v>
      </c>
      <c r="BO5" s="48">
        <v>140924</v>
      </c>
      <c r="BP5" s="48" t="s">
        <v>243</v>
      </c>
      <c r="BQ5" s="48" t="s">
        <v>243</v>
      </c>
      <c r="BR5" s="48" t="s">
        <v>243</v>
      </c>
      <c r="BS5" s="48" t="s">
        <v>243</v>
      </c>
      <c r="BT5" s="48" t="s">
        <v>243</v>
      </c>
      <c r="BU5" s="48" t="s">
        <v>243</v>
      </c>
      <c r="BW5" s="22">
        <v>3291196.0842001969</v>
      </c>
      <c r="CC5" s="48">
        <v>80</v>
      </c>
      <c r="CD5" s="48">
        <v>80</v>
      </c>
      <c r="CE5" s="48">
        <v>80</v>
      </c>
      <c r="CF5" s="48">
        <v>80</v>
      </c>
      <c r="CG5" s="48" t="e">
        <v>#N/A</v>
      </c>
      <c r="CH5" s="48" t="e">
        <v>#N/A</v>
      </c>
      <c r="CI5" s="48" t="e">
        <v>#N/A</v>
      </c>
      <c r="CJ5" s="48" t="e">
        <v>#N/A</v>
      </c>
      <c r="CK5" s="48" t="e">
        <v>#N/A</v>
      </c>
      <c r="CL5" s="48" t="e">
        <v>#N/A</v>
      </c>
      <c r="CM5" s="48" t="e">
        <v>#N/A</v>
      </c>
      <c r="CN5" s="48" t="e">
        <v>#N/A</v>
      </c>
      <c r="CQ5" s="62">
        <v>3525265.8981195497</v>
      </c>
      <c r="CR5" s="62">
        <v>29513598.954564203</v>
      </c>
      <c r="CS5" s="62">
        <v>1015328.2966257501</v>
      </c>
      <c r="CT5" s="62">
        <v>12352131.909690496</v>
      </c>
      <c r="CU5" s="62">
        <v>125210.78</v>
      </c>
      <c r="CV5" s="62">
        <v>3419.38</v>
      </c>
      <c r="CW5" s="62" t="s">
        <v>243</v>
      </c>
      <c r="CX5" s="62" t="s">
        <v>243</v>
      </c>
      <c r="CY5" s="62" t="s">
        <v>243</v>
      </c>
      <c r="CZ5" s="62" t="s">
        <v>243</v>
      </c>
      <c r="DA5" s="62" t="s">
        <v>243</v>
      </c>
      <c r="DB5" s="62" t="s">
        <v>243</v>
      </c>
    </row>
    <row r="6" spans="1:106" ht="63.75" x14ac:dyDescent="0.2">
      <c r="A6" s="104">
        <v>2606804</v>
      </c>
      <c r="B6" s="105">
        <v>3</v>
      </c>
      <c r="C6" s="105" t="s">
        <v>19</v>
      </c>
      <c r="D6" s="106">
        <v>42992</v>
      </c>
      <c r="E6" s="107" t="s">
        <v>26</v>
      </c>
      <c r="F6" s="108" t="s">
        <v>214</v>
      </c>
      <c r="G6" s="109" t="s">
        <v>31</v>
      </c>
      <c r="H6" s="108" t="s">
        <v>170</v>
      </c>
      <c r="I6" s="109" t="s">
        <v>32</v>
      </c>
      <c r="J6" s="108" t="s">
        <v>173</v>
      </c>
      <c r="K6" s="108" t="s">
        <v>69</v>
      </c>
      <c r="L6" s="108"/>
      <c r="M6" s="110" t="s">
        <v>53</v>
      </c>
      <c r="N6" s="110" t="s">
        <v>54</v>
      </c>
      <c r="O6" s="111">
        <v>36.200000000000003</v>
      </c>
      <c r="P6" s="112" t="s">
        <v>71</v>
      </c>
      <c r="Q6" s="113">
        <v>43134</v>
      </c>
      <c r="R6" s="111">
        <f>ROUND((80447+27442+23997+6458+10084+2981+60562+4244+25929)/(8*30),2)</f>
        <v>1008.93</v>
      </c>
      <c r="S6" s="100">
        <v>54</v>
      </c>
      <c r="T6" s="114" t="s">
        <v>215</v>
      </c>
      <c r="U6" s="102">
        <f t="shared" si="0"/>
        <v>9</v>
      </c>
      <c r="V6" s="115" t="s">
        <v>112</v>
      </c>
      <c r="W6" s="108" t="s">
        <v>3</v>
      </c>
      <c r="X6" s="108" t="s">
        <v>156</v>
      </c>
      <c r="Y6" s="108" t="s">
        <v>160</v>
      </c>
      <c r="Z6" s="108" t="s">
        <v>162</v>
      </c>
      <c r="AA6" s="115" t="s">
        <v>163</v>
      </c>
      <c r="AB6" s="108" t="s">
        <v>157</v>
      </c>
      <c r="AC6" s="108" t="s">
        <v>158</v>
      </c>
      <c r="AD6" s="108" t="s">
        <v>2</v>
      </c>
      <c r="AE6" s="109"/>
      <c r="AF6" s="109"/>
      <c r="AG6" s="109"/>
      <c r="AH6" s="33">
        <v>1054307</v>
      </c>
      <c r="AI6" s="35">
        <v>1115655</v>
      </c>
      <c r="AJ6" s="34">
        <v>0.95696035405247237</v>
      </c>
      <c r="AK6" s="36">
        <v>0.90433870685830298</v>
      </c>
      <c r="AL6" s="23" t="s">
        <v>183</v>
      </c>
      <c r="AM6" s="38">
        <v>1.5502757735650052</v>
      </c>
      <c r="AN6" s="37">
        <v>1.4650287051104509</v>
      </c>
      <c r="AP6" s="19">
        <v>5.1675859118833503E-2</v>
      </c>
      <c r="AQ6" s="19">
        <v>1.550275773565005</v>
      </c>
      <c r="AU6" s="54">
        <v>1054307</v>
      </c>
      <c r="AV6" s="48">
        <v>373516</v>
      </c>
      <c r="AW6" s="48">
        <v>332789</v>
      </c>
      <c r="AX6" s="48">
        <v>90325</v>
      </c>
      <c r="AY6" s="48">
        <v>110810</v>
      </c>
      <c r="AZ6" s="48">
        <v>20839</v>
      </c>
      <c r="BA6" s="48">
        <v>23300</v>
      </c>
      <c r="BB6" s="48">
        <v>17541</v>
      </c>
      <c r="BC6" s="48">
        <v>24541</v>
      </c>
      <c r="BD6" s="48">
        <v>60646</v>
      </c>
      <c r="BE6" s="48" t="s">
        <v>243</v>
      </c>
      <c r="BF6" s="48" t="s">
        <v>243</v>
      </c>
      <c r="BG6" s="48" t="s">
        <v>243</v>
      </c>
      <c r="BI6" s="54">
        <v>1115655</v>
      </c>
      <c r="BJ6" s="48">
        <v>381065</v>
      </c>
      <c r="BK6" s="48">
        <v>332789</v>
      </c>
      <c r="BL6" s="48">
        <v>98502</v>
      </c>
      <c r="BM6" s="48">
        <v>120369</v>
      </c>
      <c r="BN6" s="48">
        <v>26866</v>
      </c>
      <c r="BO6" s="48">
        <v>29853</v>
      </c>
      <c r="BP6" s="48">
        <v>20855</v>
      </c>
      <c r="BQ6" s="48">
        <v>26318</v>
      </c>
      <c r="BR6" s="48">
        <v>79038</v>
      </c>
      <c r="BS6" s="48" t="s">
        <v>243</v>
      </c>
      <c r="BT6" s="48" t="s">
        <v>243</v>
      </c>
      <c r="BU6" s="48" t="s">
        <v>243</v>
      </c>
      <c r="CC6" s="48">
        <v>0</v>
      </c>
      <c r="CD6" s="48">
        <v>80</v>
      </c>
      <c r="CE6" s="48">
        <v>80</v>
      </c>
      <c r="CF6" s="48">
        <v>80</v>
      </c>
      <c r="CG6" s="48">
        <v>80</v>
      </c>
      <c r="CH6" s="48">
        <v>0</v>
      </c>
      <c r="CI6" s="48">
        <v>80</v>
      </c>
      <c r="CJ6" s="48">
        <v>80</v>
      </c>
      <c r="CK6" s="48">
        <v>80</v>
      </c>
      <c r="CL6" s="48" t="e">
        <v>#N/A</v>
      </c>
      <c r="CM6" s="48" t="e">
        <v>#N/A</v>
      </c>
      <c r="CN6" s="48" t="e">
        <v>#N/A</v>
      </c>
      <c r="CQ6" s="62">
        <v>7045142.4710400281</v>
      </c>
      <c r="CR6" s="62">
        <v>6276962.4803085811</v>
      </c>
      <c r="CS6" s="62">
        <v>1703682.0208416521</v>
      </c>
      <c r="CT6" s="62">
        <v>2090063.7113696481</v>
      </c>
      <c r="CU6" s="62">
        <v>393058.72828474053</v>
      </c>
      <c r="CV6" s="62">
        <v>439477.34387611953</v>
      </c>
      <c r="CW6" s="62">
        <v>330852.87935326231</v>
      </c>
      <c r="CX6" s="62">
        <v>462884.6994018819</v>
      </c>
      <c r="CY6" s="62">
        <v>1143885.9655240835</v>
      </c>
      <c r="CZ6" s="62" t="s">
        <v>243</v>
      </c>
      <c r="DA6" s="62" t="s">
        <v>243</v>
      </c>
      <c r="DB6" s="62" t="s">
        <v>243</v>
      </c>
    </row>
    <row r="7" spans="1:106" ht="51" x14ac:dyDescent="0.2">
      <c r="A7" s="104">
        <v>2611101</v>
      </c>
      <c r="B7" s="105">
        <v>21</v>
      </c>
      <c r="C7" s="116" t="s">
        <v>210</v>
      </c>
      <c r="D7" s="117">
        <v>42809</v>
      </c>
      <c r="E7" s="107" t="s">
        <v>29</v>
      </c>
      <c r="F7" s="109" t="s">
        <v>94</v>
      </c>
      <c r="G7" s="109" t="s">
        <v>31</v>
      </c>
      <c r="H7" s="108" t="s">
        <v>170</v>
      </c>
      <c r="I7" s="109" t="s">
        <v>32</v>
      </c>
      <c r="J7" s="109" t="s">
        <v>98</v>
      </c>
      <c r="K7" s="108" t="s">
        <v>211</v>
      </c>
      <c r="L7" s="109"/>
      <c r="M7" s="110" t="s">
        <v>92</v>
      </c>
      <c r="N7" s="110" t="s">
        <v>93</v>
      </c>
      <c r="O7" s="111">
        <v>450.63</v>
      </c>
      <c r="P7" s="107" t="s">
        <v>71</v>
      </c>
      <c r="Q7" s="113">
        <v>43687</v>
      </c>
      <c r="R7" s="118">
        <f>ROUND(88159.54/365,2)</f>
        <v>241.53</v>
      </c>
      <c r="S7" s="119">
        <v>64.47</v>
      </c>
      <c r="T7" s="114" t="s">
        <v>241</v>
      </c>
      <c r="U7" s="102">
        <f t="shared" si="0"/>
        <v>1</v>
      </c>
      <c r="V7" s="109" t="s">
        <v>98</v>
      </c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33">
        <v>278207</v>
      </c>
      <c r="AI7" s="35">
        <v>373060</v>
      </c>
      <c r="AJ7" s="34">
        <v>0.86816650911012305</v>
      </c>
      <c r="AK7" s="36">
        <v>0.64742936793009165</v>
      </c>
      <c r="AL7" s="23" t="s">
        <v>183</v>
      </c>
      <c r="AM7" s="38">
        <v>1.6791208452698889</v>
      </c>
      <c r="AN7" s="37">
        <v>1.2521931405135902</v>
      </c>
      <c r="AP7" s="19">
        <v>5.5970694842329631E-2</v>
      </c>
      <c r="AQ7" s="19">
        <v>1.6791208452698889</v>
      </c>
      <c r="AU7" s="54">
        <v>278207</v>
      </c>
      <c r="AV7" s="48">
        <v>278207</v>
      </c>
      <c r="AW7" s="48" t="s">
        <v>243</v>
      </c>
      <c r="AX7" s="48" t="s">
        <v>243</v>
      </c>
      <c r="AY7" s="48" t="s">
        <v>243</v>
      </c>
      <c r="AZ7" s="48" t="s">
        <v>243</v>
      </c>
      <c r="BA7" s="48" t="s">
        <v>243</v>
      </c>
      <c r="BB7" s="48" t="s">
        <v>243</v>
      </c>
      <c r="BC7" s="48" t="s">
        <v>243</v>
      </c>
      <c r="BD7" s="48" t="s">
        <v>243</v>
      </c>
      <c r="BE7" s="48" t="s">
        <v>243</v>
      </c>
      <c r="BF7" s="48" t="s">
        <v>243</v>
      </c>
      <c r="BG7" s="48" t="s">
        <v>243</v>
      </c>
      <c r="BI7" s="54">
        <v>373060</v>
      </c>
      <c r="BJ7" s="48">
        <v>373060</v>
      </c>
      <c r="BK7" s="48" t="s">
        <v>243</v>
      </c>
      <c r="BL7" s="48" t="s">
        <v>243</v>
      </c>
      <c r="BM7" s="48" t="s">
        <v>243</v>
      </c>
      <c r="BN7" s="48" t="s">
        <v>243</v>
      </c>
      <c r="BO7" s="48" t="s">
        <v>243</v>
      </c>
      <c r="BP7" s="48" t="s">
        <v>243</v>
      </c>
      <c r="BQ7" s="48" t="s">
        <v>243</v>
      </c>
      <c r="BR7" s="48" t="s">
        <v>243</v>
      </c>
      <c r="BS7" s="48" t="s">
        <v>243</v>
      </c>
      <c r="BT7" s="48" t="s">
        <v>243</v>
      </c>
      <c r="BU7" s="48" t="s">
        <v>243</v>
      </c>
      <c r="CC7" s="48">
        <v>80</v>
      </c>
      <c r="CD7" s="48" t="e">
        <v>#N/A</v>
      </c>
      <c r="CE7" s="48" t="e">
        <v>#N/A</v>
      </c>
      <c r="CF7" s="48" t="e">
        <v>#N/A</v>
      </c>
      <c r="CG7" s="48" t="e">
        <v>#N/A</v>
      </c>
      <c r="CH7" s="48" t="e">
        <v>#N/A</v>
      </c>
      <c r="CI7" s="48" t="e">
        <v>#N/A</v>
      </c>
      <c r="CJ7" s="48" t="e">
        <v>#N/A</v>
      </c>
      <c r="CK7" s="48" t="e">
        <v>#N/A</v>
      </c>
      <c r="CL7" s="48" t="e">
        <v>#N/A</v>
      </c>
      <c r="CM7" s="48" t="e">
        <v>#N/A</v>
      </c>
      <c r="CN7" s="48" t="e">
        <v>#N/A</v>
      </c>
      <c r="CQ7" s="62">
        <v>5683575.2714999998</v>
      </c>
      <c r="CR7" s="62" t="s">
        <v>243</v>
      </c>
      <c r="CS7" s="62" t="s">
        <v>243</v>
      </c>
      <c r="CT7" s="62" t="s">
        <v>243</v>
      </c>
      <c r="CU7" s="62" t="s">
        <v>243</v>
      </c>
      <c r="CV7" s="62" t="s">
        <v>243</v>
      </c>
      <c r="CW7" s="62" t="s">
        <v>243</v>
      </c>
      <c r="CX7" s="62" t="s">
        <v>243</v>
      </c>
      <c r="CY7" s="62" t="s">
        <v>243</v>
      </c>
      <c r="CZ7" s="62" t="s">
        <v>243</v>
      </c>
      <c r="DA7" s="62" t="s">
        <v>243</v>
      </c>
      <c r="DB7" s="62" t="s">
        <v>243</v>
      </c>
    </row>
    <row r="8" spans="1:106" ht="63.75" x14ac:dyDescent="0.2">
      <c r="A8" s="116">
        <v>2605202</v>
      </c>
      <c r="B8" s="116">
        <v>4</v>
      </c>
      <c r="C8" s="116" t="s">
        <v>16</v>
      </c>
      <c r="D8" s="117">
        <v>43448</v>
      </c>
      <c r="E8" s="112" t="s">
        <v>25</v>
      </c>
      <c r="F8" s="108" t="s">
        <v>41</v>
      </c>
      <c r="G8" s="108" t="s">
        <v>31</v>
      </c>
      <c r="H8" s="108" t="s">
        <v>169</v>
      </c>
      <c r="I8" s="108" t="s">
        <v>32</v>
      </c>
      <c r="J8" s="108" t="s">
        <v>42</v>
      </c>
      <c r="K8" s="108" t="s">
        <v>178</v>
      </c>
      <c r="L8" s="108"/>
      <c r="M8" s="120" t="s">
        <v>55</v>
      </c>
      <c r="N8" s="120" t="s">
        <v>56</v>
      </c>
      <c r="O8" s="121">
        <v>141.34</v>
      </c>
      <c r="P8" s="112" t="s">
        <v>71</v>
      </c>
      <c r="Q8" s="122"/>
      <c r="R8" s="121">
        <v>119.85</v>
      </c>
      <c r="S8" s="119">
        <f>1740298.1/(R8*365)</f>
        <v>39.782561535252398</v>
      </c>
      <c r="T8" s="114" t="s">
        <v>242</v>
      </c>
      <c r="U8" s="102">
        <f t="shared" si="0"/>
        <v>8</v>
      </c>
      <c r="V8" s="108" t="s">
        <v>16</v>
      </c>
      <c r="W8" s="108" t="s">
        <v>146</v>
      </c>
      <c r="X8" s="108" t="s">
        <v>145</v>
      </c>
      <c r="Y8" s="108" t="s">
        <v>149</v>
      </c>
      <c r="Z8" s="108" t="s">
        <v>147</v>
      </c>
      <c r="AA8" s="108" t="s">
        <v>144</v>
      </c>
      <c r="AB8" s="108" t="s">
        <v>143</v>
      </c>
      <c r="AC8" s="108" t="s">
        <v>148</v>
      </c>
      <c r="AD8" s="108"/>
      <c r="AE8" s="108"/>
      <c r="AF8" s="108"/>
      <c r="AG8" s="108"/>
      <c r="AH8" s="33">
        <v>171442</v>
      </c>
      <c r="AI8" s="35">
        <v>225194</v>
      </c>
      <c r="AJ8" s="34">
        <v>0.69907023949790603</v>
      </c>
      <c r="AK8" s="36">
        <v>0.53220778528735224</v>
      </c>
      <c r="AL8" s="23" t="s">
        <v>183</v>
      </c>
      <c r="AM8" s="38">
        <v>0.83432414460867232</v>
      </c>
      <c r="AN8" s="37">
        <v>0.63517766903203454</v>
      </c>
      <c r="AP8" s="19">
        <v>2.7810804820289074E-2</v>
      </c>
      <c r="AQ8" s="19">
        <v>0.83432414460867221</v>
      </c>
      <c r="AU8" s="54">
        <v>171442</v>
      </c>
      <c r="AV8" s="48">
        <v>58202</v>
      </c>
      <c r="AW8" s="48">
        <v>35767</v>
      </c>
      <c r="AX8" s="48">
        <v>16361</v>
      </c>
      <c r="AY8" s="48">
        <v>9660</v>
      </c>
      <c r="AZ8" s="48">
        <v>14531</v>
      </c>
      <c r="BA8" s="48">
        <v>7808</v>
      </c>
      <c r="BB8" s="48">
        <v>12777</v>
      </c>
      <c r="BC8" s="48">
        <v>16336</v>
      </c>
      <c r="BD8" s="48" t="s">
        <v>243</v>
      </c>
      <c r="BE8" s="48" t="s">
        <v>243</v>
      </c>
      <c r="BF8" s="48" t="s">
        <v>243</v>
      </c>
      <c r="BG8" s="48" t="s">
        <v>243</v>
      </c>
      <c r="BI8" s="54">
        <v>225194</v>
      </c>
      <c r="BJ8" s="48">
        <v>68498</v>
      </c>
      <c r="BK8" s="48">
        <v>46743</v>
      </c>
      <c r="BL8" s="48">
        <v>22373</v>
      </c>
      <c r="BM8" s="48">
        <v>15132</v>
      </c>
      <c r="BN8" s="48">
        <v>21281</v>
      </c>
      <c r="BO8" s="48">
        <v>12305</v>
      </c>
      <c r="BP8" s="48">
        <v>14333</v>
      </c>
      <c r="BQ8" s="48">
        <v>24529</v>
      </c>
      <c r="BR8" s="48" t="s">
        <v>243</v>
      </c>
      <c r="BS8" s="48" t="s">
        <v>243</v>
      </c>
      <c r="BT8" s="48" t="s">
        <v>243</v>
      </c>
      <c r="BU8" s="48" t="s">
        <v>243</v>
      </c>
      <c r="CC8" s="48">
        <v>80</v>
      </c>
      <c r="CD8" s="48">
        <v>80</v>
      </c>
      <c r="CE8" s="48">
        <v>80</v>
      </c>
      <c r="CF8" s="48">
        <v>80</v>
      </c>
      <c r="CG8" s="48">
        <v>80</v>
      </c>
      <c r="CH8" s="48">
        <v>80</v>
      </c>
      <c r="CI8" s="48">
        <v>80</v>
      </c>
      <c r="CJ8" s="48">
        <v>80</v>
      </c>
      <c r="CK8" s="48" t="e">
        <v>#N/A</v>
      </c>
      <c r="CL8" s="48" t="e">
        <v>#N/A</v>
      </c>
      <c r="CM8" s="48" t="e">
        <v>#N/A</v>
      </c>
      <c r="CN8" s="48" t="e">
        <v>#N/A</v>
      </c>
      <c r="CQ8" s="62">
        <v>590805.22868491965</v>
      </c>
      <c r="CR8" s="62">
        <v>363068.80544265697</v>
      </c>
      <c r="CS8" s="62">
        <v>166079.5908476336</v>
      </c>
      <c r="CT8" s="62">
        <v>98058.11671585725</v>
      </c>
      <c r="CU8" s="62">
        <v>147503.36376792149</v>
      </c>
      <c r="CV8" s="62">
        <v>79258.568873438242</v>
      </c>
      <c r="CW8" s="62">
        <v>129698.60841392423</v>
      </c>
      <c r="CX8" s="62">
        <v>165825.81725364845</v>
      </c>
      <c r="CY8" s="62" t="s">
        <v>243</v>
      </c>
      <c r="CZ8" s="62" t="s">
        <v>243</v>
      </c>
      <c r="DA8" s="62" t="s">
        <v>243</v>
      </c>
      <c r="DB8" s="62" t="s">
        <v>243</v>
      </c>
    </row>
    <row r="9" spans="1:106" ht="51" x14ac:dyDescent="0.2">
      <c r="A9" s="104">
        <v>2611903</v>
      </c>
      <c r="B9" s="105">
        <v>8</v>
      </c>
      <c r="C9" s="105" t="s">
        <v>15</v>
      </c>
      <c r="D9" s="117">
        <v>43083</v>
      </c>
      <c r="E9" s="107" t="s">
        <v>25</v>
      </c>
      <c r="F9" s="108" t="s">
        <v>40</v>
      </c>
      <c r="G9" s="108" t="s">
        <v>31</v>
      </c>
      <c r="H9" s="108" t="s">
        <v>169</v>
      </c>
      <c r="I9" s="109" t="s">
        <v>32</v>
      </c>
      <c r="J9" s="108" t="s">
        <v>207</v>
      </c>
      <c r="K9" s="108" t="s">
        <v>166</v>
      </c>
      <c r="L9" s="108" t="s">
        <v>208</v>
      </c>
      <c r="M9" s="110" t="s">
        <v>57</v>
      </c>
      <c r="N9" s="110" t="s">
        <v>58</v>
      </c>
      <c r="O9" s="111">
        <v>49.07</v>
      </c>
      <c r="P9" s="112" t="s">
        <v>71</v>
      </c>
      <c r="Q9" s="122"/>
      <c r="R9" s="121">
        <f>ROUND((8298.77+5322.85+8882.02+9259.8)/365+1751.7/(9*30)+705/(2*30),2)</f>
        <v>105.26</v>
      </c>
      <c r="S9" s="119">
        <f>121000/(R9*30)</f>
        <v>38.317816201152702</v>
      </c>
      <c r="T9" s="114" t="s">
        <v>209</v>
      </c>
      <c r="U9" s="102">
        <f t="shared" si="0"/>
        <v>5</v>
      </c>
      <c r="V9" s="108" t="s">
        <v>113</v>
      </c>
      <c r="W9" s="108" t="s">
        <v>15</v>
      </c>
      <c r="X9" s="108" t="s">
        <v>152</v>
      </c>
      <c r="Y9" s="108" t="s">
        <v>150</v>
      </c>
      <c r="Z9" s="115" t="s">
        <v>0</v>
      </c>
      <c r="AA9" s="109"/>
      <c r="AB9" s="109"/>
      <c r="AC9" s="109"/>
      <c r="AD9" s="109"/>
      <c r="AE9" s="109"/>
      <c r="AF9" s="109"/>
      <c r="AG9" s="109"/>
      <c r="AH9" s="33">
        <v>107916</v>
      </c>
      <c r="AI9" s="35">
        <v>158198</v>
      </c>
      <c r="AJ9" s="34">
        <v>0.97538826494681052</v>
      </c>
      <c r="AK9" s="36">
        <v>0.66536871515442675</v>
      </c>
      <c r="AL9" s="23" t="s">
        <v>183</v>
      </c>
      <c r="AM9" s="38">
        <v>1.1212424478297938</v>
      </c>
      <c r="AN9" s="37">
        <v>0.76486428399853357</v>
      </c>
      <c r="AP9" s="19">
        <v>3.7374748260993122E-2</v>
      </c>
      <c r="AQ9" s="19">
        <v>1.1212424478297938</v>
      </c>
      <c r="AU9" s="54">
        <v>107916</v>
      </c>
      <c r="AV9" s="48">
        <v>25001</v>
      </c>
      <c r="AW9" s="48">
        <v>14001</v>
      </c>
      <c r="AX9" s="48">
        <v>17449</v>
      </c>
      <c r="AY9" s="48">
        <v>34941</v>
      </c>
      <c r="AZ9" s="48">
        <v>16524</v>
      </c>
      <c r="BA9" s="48" t="s">
        <v>243</v>
      </c>
      <c r="BB9" s="48" t="s">
        <v>243</v>
      </c>
      <c r="BC9" s="48" t="s">
        <v>243</v>
      </c>
      <c r="BD9" s="48" t="s">
        <v>243</v>
      </c>
      <c r="BE9" s="48" t="s">
        <v>243</v>
      </c>
      <c r="BF9" s="48" t="s">
        <v>243</v>
      </c>
      <c r="BG9" s="48" t="s">
        <v>243</v>
      </c>
      <c r="BI9" s="54">
        <v>158198</v>
      </c>
      <c r="BJ9" s="48">
        <v>46928</v>
      </c>
      <c r="BK9" s="48">
        <v>23188</v>
      </c>
      <c r="BL9" s="48">
        <v>23837</v>
      </c>
      <c r="BM9" s="48">
        <v>41885</v>
      </c>
      <c r="BN9" s="48">
        <v>22360</v>
      </c>
      <c r="BO9" s="48" t="s">
        <v>243</v>
      </c>
      <c r="BP9" s="48" t="s">
        <v>243</v>
      </c>
      <c r="BQ9" s="48" t="s">
        <v>243</v>
      </c>
      <c r="BR9" s="48" t="s">
        <v>243</v>
      </c>
      <c r="BS9" s="48" t="s">
        <v>243</v>
      </c>
      <c r="BT9" s="48" t="s">
        <v>243</v>
      </c>
      <c r="BU9" s="48" t="s">
        <v>243</v>
      </c>
      <c r="CC9" s="48">
        <v>80</v>
      </c>
      <c r="CD9" s="48">
        <v>80</v>
      </c>
      <c r="CE9" s="48">
        <v>80</v>
      </c>
      <c r="CF9" s="48">
        <v>80</v>
      </c>
      <c r="CG9" s="48" t="e">
        <v>#N/A</v>
      </c>
      <c r="CH9" s="48" t="e">
        <v>#N/A</v>
      </c>
      <c r="CI9" s="48" t="e">
        <v>#N/A</v>
      </c>
      <c r="CJ9" s="48" t="e">
        <v>#N/A</v>
      </c>
      <c r="CK9" s="48" t="e">
        <v>#N/A</v>
      </c>
      <c r="CL9" s="48" t="e">
        <v>#N/A</v>
      </c>
      <c r="CM9" s="48" t="e">
        <v>#N/A</v>
      </c>
      <c r="CN9" s="48" t="e">
        <v>#N/A</v>
      </c>
      <c r="CQ9" s="62">
        <v>341058.21966467751</v>
      </c>
      <c r="CR9" s="62">
        <v>190998.60539679011</v>
      </c>
      <c r="CS9" s="62">
        <v>238035.47357821517</v>
      </c>
      <c r="CT9" s="62">
        <v>476657.54383038665</v>
      </c>
      <c r="CU9" s="62">
        <v>225416.82419659739</v>
      </c>
      <c r="CV9" s="62" t="s">
        <v>243</v>
      </c>
      <c r="CW9" s="62" t="s">
        <v>243</v>
      </c>
      <c r="CX9" s="62" t="s">
        <v>243</v>
      </c>
      <c r="CY9" s="62" t="s">
        <v>243</v>
      </c>
      <c r="CZ9" s="62" t="s">
        <v>243</v>
      </c>
      <c r="DA9" s="62" t="s">
        <v>243</v>
      </c>
      <c r="DB9" s="62" t="s">
        <v>243</v>
      </c>
    </row>
    <row r="10" spans="1:106" ht="25.5" x14ac:dyDescent="0.2">
      <c r="A10" s="104">
        <v>2601201</v>
      </c>
      <c r="B10" s="105">
        <v>15</v>
      </c>
      <c r="C10" s="116" t="s">
        <v>5</v>
      </c>
      <c r="D10" s="106">
        <v>42997</v>
      </c>
      <c r="E10" s="107" t="s">
        <v>22</v>
      </c>
      <c r="F10" s="109" t="s">
        <v>47</v>
      </c>
      <c r="G10" s="109" t="s">
        <v>31</v>
      </c>
      <c r="H10" s="108" t="s">
        <v>169</v>
      </c>
      <c r="I10" s="109" t="s">
        <v>32</v>
      </c>
      <c r="J10" s="108" t="s">
        <v>218</v>
      </c>
      <c r="K10" s="108" t="s">
        <v>172</v>
      </c>
      <c r="L10" s="108" t="s">
        <v>172</v>
      </c>
      <c r="M10" s="110" t="s">
        <v>67</v>
      </c>
      <c r="N10" s="110" t="s">
        <v>68</v>
      </c>
      <c r="O10" s="111">
        <v>685.06</v>
      </c>
      <c r="P10" s="112" t="s">
        <v>71</v>
      </c>
      <c r="Q10" s="113">
        <v>43169</v>
      </c>
      <c r="R10" s="123">
        <v>280</v>
      </c>
      <c r="S10" s="100">
        <v>65</v>
      </c>
      <c r="T10" s="114" t="s">
        <v>220</v>
      </c>
      <c r="U10" s="102">
        <f t="shared" si="0"/>
        <v>4</v>
      </c>
      <c r="V10" s="108" t="s">
        <v>5</v>
      </c>
      <c r="W10" s="108" t="s">
        <v>118</v>
      </c>
      <c r="X10" s="108" t="s">
        <v>117</v>
      </c>
      <c r="Y10" s="115" t="s">
        <v>219</v>
      </c>
      <c r="Z10" s="109"/>
      <c r="AA10" s="109"/>
      <c r="AB10" s="109"/>
      <c r="AC10" s="109"/>
      <c r="AD10" s="109"/>
      <c r="AE10" s="109"/>
      <c r="AF10" s="109"/>
      <c r="AG10" s="109"/>
      <c r="AH10" s="33">
        <v>111436</v>
      </c>
      <c r="AI10" s="35">
        <v>187222</v>
      </c>
      <c r="AJ10" s="34">
        <v>2.512653002620338</v>
      </c>
      <c r="AK10" s="36">
        <v>1.4955507365587377</v>
      </c>
      <c r="AL10" s="23" t="s">
        <v>183</v>
      </c>
      <c r="AM10" s="38">
        <v>4.899673355109659</v>
      </c>
      <c r="AN10" s="37">
        <v>2.9163239362895386</v>
      </c>
      <c r="AP10" s="19">
        <v>0.16332244517032199</v>
      </c>
      <c r="AQ10" s="19">
        <v>4.8996733551096598</v>
      </c>
      <c r="AU10" s="54">
        <v>111436</v>
      </c>
      <c r="AV10" s="48">
        <v>68503</v>
      </c>
      <c r="AW10" s="48">
        <v>23882</v>
      </c>
      <c r="AX10" s="48">
        <v>9534</v>
      </c>
      <c r="AY10" s="48">
        <v>9517</v>
      </c>
      <c r="AZ10" s="48" t="s">
        <v>243</v>
      </c>
      <c r="BA10" s="48" t="s">
        <v>243</v>
      </c>
      <c r="BB10" s="48" t="s">
        <v>243</v>
      </c>
      <c r="BC10" s="48" t="s">
        <v>243</v>
      </c>
      <c r="BD10" s="48" t="s">
        <v>243</v>
      </c>
      <c r="BE10" s="48" t="s">
        <v>243</v>
      </c>
      <c r="BF10" s="48" t="s">
        <v>243</v>
      </c>
      <c r="BG10" s="48" t="s">
        <v>243</v>
      </c>
      <c r="BI10" s="54">
        <v>187222</v>
      </c>
      <c r="BJ10" s="48">
        <v>75319</v>
      </c>
      <c r="BK10" s="48">
        <v>58787</v>
      </c>
      <c r="BL10" s="48">
        <v>27217</v>
      </c>
      <c r="BM10" s="48">
        <v>25899</v>
      </c>
      <c r="BN10" s="48" t="s">
        <v>243</v>
      </c>
      <c r="BO10" s="48" t="s">
        <v>243</v>
      </c>
      <c r="BP10" s="48" t="s">
        <v>243</v>
      </c>
      <c r="BQ10" s="48" t="s">
        <v>243</v>
      </c>
      <c r="BR10" s="48" t="s">
        <v>243</v>
      </c>
      <c r="BS10" s="48" t="s">
        <v>243</v>
      </c>
      <c r="BT10" s="48" t="s">
        <v>243</v>
      </c>
      <c r="BU10" s="48" t="s">
        <v>243</v>
      </c>
      <c r="CC10" s="48">
        <v>80</v>
      </c>
      <c r="CD10" s="48">
        <v>80</v>
      </c>
      <c r="CE10" s="48">
        <v>80</v>
      </c>
      <c r="CF10" s="48" t="e">
        <v>#N/A</v>
      </c>
      <c r="CG10" s="48" t="e">
        <v>#N/A</v>
      </c>
      <c r="CH10" s="48" t="e">
        <v>#N/A</v>
      </c>
      <c r="CI10" s="48" t="e">
        <v>#N/A</v>
      </c>
      <c r="CJ10" s="48" t="e">
        <v>#N/A</v>
      </c>
      <c r="CK10" s="48" t="e">
        <v>#N/A</v>
      </c>
      <c r="CL10" s="48" t="e">
        <v>#N/A</v>
      </c>
      <c r="CM10" s="48" t="e">
        <v>#N/A</v>
      </c>
      <c r="CN10" s="48" t="e">
        <v>#N/A</v>
      </c>
      <c r="CQ10" s="62">
        <v>4083648.2734484365</v>
      </c>
      <c r="CR10" s="62">
        <v>1423670.3219785348</v>
      </c>
      <c r="CS10" s="62">
        <v>568347.41017265513</v>
      </c>
      <c r="CT10" s="62">
        <v>567333.99440037331</v>
      </c>
      <c r="CU10" s="62" t="s">
        <v>243</v>
      </c>
      <c r="CV10" s="62" t="s">
        <v>243</v>
      </c>
      <c r="CW10" s="62" t="s">
        <v>243</v>
      </c>
      <c r="CX10" s="62" t="s">
        <v>243</v>
      </c>
      <c r="CY10" s="62" t="s">
        <v>243</v>
      </c>
      <c r="CZ10" s="62" t="s">
        <v>243</v>
      </c>
      <c r="DA10" s="62" t="s">
        <v>243</v>
      </c>
      <c r="DB10" s="62" t="s">
        <v>243</v>
      </c>
    </row>
    <row r="11" spans="1:106" ht="38.25" x14ac:dyDescent="0.2">
      <c r="A11" s="104">
        <v>2601706</v>
      </c>
      <c r="B11" s="105">
        <v>18</v>
      </c>
      <c r="C11" s="105" t="s">
        <v>9</v>
      </c>
      <c r="D11" s="106">
        <v>42997</v>
      </c>
      <c r="E11" s="107" t="s">
        <v>24</v>
      </c>
      <c r="F11" s="108" t="s">
        <v>109</v>
      </c>
      <c r="G11" s="109" t="s">
        <v>31</v>
      </c>
      <c r="H11" s="108" t="s">
        <v>169</v>
      </c>
      <c r="I11" s="108" t="s">
        <v>32</v>
      </c>
      <c r="J11" s="108" t="s">
        <v>221</v>
      </c>
      <c r="K11" s="109" t="s">
        <v>87</v>
      </c>
      <c r="L11" s="109" t="s">
        <v>87</v>
      </c>
      <c r="M11" s="110" t="s">
        <v>85</v>
      </c>
      <c r="N11" s="110" t="s">
        <v>86</v>
      </c>
      <c r="O11" s="111">
        <v>699</v>
      </c>
      <c r="P11" s="112" t="s">
        <v>71</v>
      </c>
      <c r="Q11" s="124">
        <v>43244</v>
      </c>
      <c r="R11" s="111">
        <v>50.7</v>
      </c>
      <c r="S11" s="119">
        <v>63.21</v>
      </c>
      <c r="T11" s="114" t="s">
        <v>234</v>
      </c>
      <c r="U11" s="102">
        <f t="shared" si="0"/>
        <v>4</v>
      </c>
      <c r="V11" s="108" t="s">
        <v>9</v>
      </c>
      <c r="W11" s="108" t="s">
        <v>127</v>
      </c>
      <c r="X11" s="108" t="s">
        <v>123</v>
      </c>
      <c r="Y11" s="115" t="s">
        <v>124</v>
      </c>
      <c r="Z11" s="109"/>
      <c r="AA11" s="109"/>
      <c r="AB11" s="109"/>
      <c r="AC11" s="109"/>
      <c r="AD11" s="109"/>
      <c r="AE11" s="109"/>
      <c r="AF11" s="109"/>
      <c r="AG11" s="109"/>
      <c r="AH11" s="33">
        <v>92032</v>
      </c>
      <c r="AI11" s="35">
        <v>129783</v>
      </c>
      <c r="AJ11" s="34">
        <v>0.55089534075104307</v>
      </c>
      <c r="AK11" s="36">
        <v>0.39065208848616539</v>
      </c>
      <c r="AL11" s="23" t="s">
        <v>183</v>
      </c>
      <c r="AM11" s="38">
        <v>1.044662834666203</v>
      </c>
      <c r="AN11" s="37">
        <v>0.74079355539631542</v>
      </c>
      <c r="AP11" s="19">
        <v>3.482209448887344E-2</v>
      </c>
      <c r="AQ11" s="19">
        <v>1.0446628346662032</v>
      </c>
      <c r="AU11" s="54">
        <v>92032</v>
      </c>
      <c r="AV11" s="48">
        <v>60447</v>
      </c>
      <c r="AW11" s="48">
        <v>16251</v>
      </c>
      <c r="AX11" s="48">
        <v>8318</v>
      </c>
      <c r="AY11" s="48">
        <v>7016</v>
      </c>
      <c r="AZ11" s="48" t="s">
        <v>243</v>
      </c>
      <c r="BA11" s="48" t="s">
        <v>243</v>
      </c>
      <c r="BB11" s="48" t="s">
        <v>243</v>
      </c>
      <c r="BC11" s="48" t="s">
        <v>243</v>
      </c>
      <c r="BD11" s="48" t="s">
        <v>243</v>
      </c>
      <c r="BE11" s="48" t="s">
        <v>243</v>
      </c>
      <c r="BF11" s="48" t="s">
        <v>243</v>
      </c>
      <c r="BG11" s="48" t="s">
        <v>243</v>
      </c>
      <c r="BI11" s="54">
        <v>129783</v>
      </c>
      <c r="BJ11" s="48">
        <v>75197</v>
      </c>
      <c r="BK11" s="48">
        <v>28568</v>
      </c>
      <c r="BL11" s="48">
        <v>14731</v>
      </c>
      <c r="BM11" s="48">
        <v>11287</v>
      </c>
      <c r="BN11" s="48" t="s">
        <v>243</v>
      </c>
      <c r="BO11" s="48" t="s">
        <v>243</v>
      </c>
      <c r="BP11" s="48" t="s">
        <v>243</v>
      </c>
      <c r="BQ11" s="48" t="s">
        <v>243</v>
      </c>
      <c r="BR11" s="48" t="s">
        <v>243</v>
      </c>
      <c r="BS11" s="48" t="s">
        <v>243</v>
      </c>
      <c r="BT11" s="48" t="s">
        <v>243</v>
      </c>
      <c r="BU11" s="48" t="s">
        <v>243</v>
      </c>
      <c r="CC11" s="48">
        <v>80</v>
      </c>
      <c r="CD11" s="48">
        <v>80</v>
      </c>
      <c r="CE11" s="48">
        <v>80</v>
      </c>
      <c r="CF11" s="48" t="e">
        <v>#N/A</v>
      </c>
      <c r="CG11" s="48" t="e">
        <v>#N/A</v>
      </c>
      <c r="CH11" s="48" t="e">
        <v>#N/A</v>
      </c>
      <c r="CI11" s="48" t="e">
        <v>#N/A</v>
      </c>
      <c r="CJ11" s="48" t="e">
        <v>#N/A</v>
      </c>
      <c r="CK11" s="48" t="e">
        <v>#N/A</v>
      </c>
      <c r="CL11" s="48" t="e">
        <v>#N/A</v>
      </c>
      <c r="CM11" s="48" t="e">
        <v>#N/A</v>
      </c>
      <c r="CN11" s="48" t="e">
        <v>#N/A</v>
      </c>
      <c r="CQ11" s="62">
        <v>768285.26813266042</v>
      </c>
      <c r="CR11" s="62">
        <v>206551.25800161902</v>
      </c>
      <c r="CS11" s="62">
        <v>105722.31641483399</v>
      </c>
      <c r="CT11" s="62">
        <v>89173.81245088666</v>
      </c>
      <c r="CU11" s="62" t="s">
        <v>243</v>
      </c>
      <c r="CV11" s="62" t="s">
        <v>243</v>
      </c>
      <c r="CW11" s="62" t="s">
        <v>243</v>
      </c>
      <c r="CX11" s="62" t="s">
        <v>243</v>
      </c>
      <c r="CY11" s="62" t="s">
        <v>243</v>
      </c>
      <c r="CZ11" s="62" t="s">
        <v>243</v>
      </c>
      <c r="DA11" s="62" t="s">
        <v>243</v>
      </c>
      <c r="DB11" s="62" t="s">
        <v>243</v>
      </c>
    </row>
    <row r="12" spans="1:106" ht="38.25" x14ac:dyDescent="0.2">
      <c r="A12" s="104">
        <v>2611002</v>
      </c>
      <c r="B12" s="105">
        <v>27</v>
      </c>
      <c r="C12" s="105" t="s">
        <v>4</v>
      </c>
      <c r="D12" s="117">
        <v>42996</v>
      </c>
      <c r="E12" s="107" t="s">
        <v>28</v>
      </c>
      <c r="F12" s="109" t="s">
        <v>105</v>
      </c>
      <c r="G12" s="109" t="s">
        <v>31</v>
      </c>
      <c r="H12" s="108" t="s">
        <v>169</v>
      </c>
      <c r="I12" s="109" t="s">
        <v>32</v>
      </c>
      <c r="J12" s="109" t="s">
        <v>4</v>
      </c>
      <c r="K12" s="109" t="s">
        <v>106</v>
      </c>
      <c r="L12" s="109"/>
      <c r="M12" s="110" t="s">
        <v>103</v>
      </c>
      <c r="N12" s="110" t="s">
        <v>104</v>
      </c>
      <c r="O12" s="111">
        <v>385.32</v>
      </c>
      <c r="P12" s="112" t="s">
        <v>71</v>
      </c>
      <c r="Q12" s="113">
        <v>43568</v>
      </c>
      <c r="R12" s="118">
        <v>30</v>
      </c>
      <c r="S12" s="119">
        <f>35194.17/(R12*30)</f>
        <v>39.104633333333332</v>
      </c>
      <c r="T12" s="114" t="s">
        <v>222</v>
      </c>
      <c r="U12" s="102">
        <f t="shared" si="0"/>
        <v>1</v>
      </c>
      <c r="V12" s="109" t="s">
        <v>4</v>
      </c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33">
        <v>26923</v>
      </c>
      <c r="AI12" s="35">
        <v>37036</v>
      </c>
      <c r="AJ12" s="34">
        <v>1.1142888979682799</v>
      </c>
      <c r="AK12" s="36">
        <v>0.81002268063505778</v>
      </c>
      <c r="AL12" s="23" t="s">
        <v>183</v>
      </c>
      <c r="AM12" s="38">
        <v>1.3072157634736099</v>
      </c>
      <c r="AN12" s="37">
        <v>0.95026919753753092</v>
      </c>
      <c r="AP12" s="19">
        <v>4.3573858782453657E-2</v>
      </c>
      <c r="AQ12" s="19">
        <v>1.3072157634736097</v>
      </c>
      <c r="AU12" s="54">
        <v>26923</v>
      </c>
      <c r="AV12" s="48">
        <v>26923</v>
      </c>
      <c r="AW12" s="48" t="s">
        <v>243</v>
      </c>
      <c r="AX12" s="48" t="s">
        <v>243</v>
      </c>
      <c r="AY12" s="48" t="s">
        <v>243</v>
      </c>
      <c r="AZ12" s="48" t="s">
        <v>243</v>
      </c>
      <c r="BA12" s="48" t="s">
        <v>243</v>
      </c>
      <c r="BB12" s="48" t="s">
        <v>243</v>
      </c>
      <c r="BC12" s="48" t="s">
        <v>243</v>
      </c>
      <c r="BD12" s="48" t="s">
        <v>243</v>
      </c>
      <c r="BE12" s="48" t="s">
        <v>243</v>
      </c>
      <c r="BF12" s="48" t="s">
        <v>243</v>
      </c>
      <c r="BG12" s="48" t="s">
        <v>243</v>
      </c>
      <c r="BI12" s="54">
        <v>37036</v>
      </c>
      <c r="BJ12" s="48">
        <v>37036</v>
      </c>
      <c r="BK12" s="48" t="s">
        <v>243</v>
      </c>
      <c r="BL12" s="48" t="s">
        <v>243</v>
      </c>
      <c r="BM12" s="48" t="s">
        <v>243</v>
      </c>
      <c r="BN12" s="48" t="s">
        <v>243</v>
      </c>
      <c r="BO12" s="48" t="s">
        <v>243</v>
      </c>
      <c r="BP12" s="48" t="s">
        <v>243</v>
      </c>
      <c r="BQ12" s="48" t="s">
        <v>243</v>
      </c>
      <c r="BR12" s="48" t="s">
        <v>243</v>
      </c>
      <c r="BS12" s="48" t="s">
        <v>243</v>
      </c>
      <c r="BT12" s="48" t="s">
        <v>243</v>
      </c>
      <c r="BU12" s="48" t="s">
        <v>243</v>
      </c>
      <c r="CC12" s="48">
        <v>80</v>
      </c>
      <c r="CD12" s="48" t="e">
        <v>#N/A</v>
      </c>
      <c r="CE12" s="48" t="e">
        <v>#N/A</v>
      </c>
      <c r="CF12" s="48" t="e">
        <v>#N/A</v>
      </c>
      <c r="CG12" s="48" t="e">
        <v>#N/A</v>
      </c>
      <c r="CH12" s="48" t="e">
        <v>#N/A</v>
      </c>
      <c r="CI12" s="48" t="e">
        <v>#N/A</v>
      </c>
      <c r="CJ12" s="48" t="e">
        <v>#N/A</v>
      </c>
      <c r="CK12" s="48" t="e">
        <v>#N/A</v>
      </c>
      <c r="CL12" s="48" t="e">
        <v>#N/A</v>
      </c>
      <c r="CM12" s="48" t="e">
        <v>#N/A</v>
      </c>
      <c r="CN12" s="48" t="e">
        <v>#N/A</v>
      </c>
      <c r="CQ12" s="62">
        <v>428195.73499999999</v>
      </c>
      <c r="CR12" s="62" t="s">
        <v>243</v>
      </c>
      <c r="CS12" s="62" t="s">
        <v>243</v>
      </c>
      <c r="CT12" s="62" t="s">
        <v>243</v>
      </c>
      <c r="CU12" s="62" t="s">
        <v>243</v>
      </c>
      <c r="CV12" s="62" t="s">
        <v>243</v>
      </c>
      <c r="CW12" s="62" t="s">
        <v>243</v>
      </c>
      <c r="CX12" s="62" t="s">
        <v>243</v>
      </c>
      <c r="CY12" s="62" t="s">
        <v>243</v>
      </c>
      <c r="CZ12" s="62" t="s">
        <v>243</v>
      </c>
      <c r="DA12" s="62" t="s">
        <v>243</v>
      </c>
      <c r="DB12" s="62" t="s">
        <v>243</v>
      </c>
    </row>
    <row r="13" spans="1:106" ht="38.25" x14ac:dyDescent="0.2">
      <c r="A13" s="104">
        <v>2612000</v>
      </c>
      <c r="B13" s="105">
        <v>19</v>
      </c>
      <c r="C13" s="116" t="s">
        <v>206</v>
      </c>
      <c r="D13" s="106">
        <v>43004</v>
      </c>
      <c r="E13" s="107" t="s">
        <v>24</v>
      </c>
      <c r="F13" s="109" t="s">
        <v>99</v>
      </c>
      <c r="G13" s="109" t="s">
        <v>31</v>
      </c>
      <c r="H13" s="108" t="s">
        <v>170</v>
      </c>
      <c r="I13" s="109" t="s">
        <v>32</v>
      </c>
      <c r="J13" s="109" t="s">
        <v>13</v>
      </c>
      <c r="K13" s="109" t="s">
        <v>100</v>
      </c>
      <c r="L13" s="109"/>
      <c r="M13" s="110" t="s">
        <v>90</v>
      </c>
      <c r="N13" s="110" t="s">
        <v>91</v>
      </c>
      <c r="O13" s="111">
        <v>669.63</v>
      </c>
      <c r="P13" s="112" t="s">
        <v>71</v>
      </c>
      <c r="Q13" s="113">
        <v>43451</v>
      </c>
      <c r="R13" s="111">
        <v>12</v>
      </c>
      <c r="S13" s="100">
        <f>ROUND((25000/30)/R13,2)</f>
        <v>69.44</v>
      </c>
      <c r="T13" s="114" t="s">
        <v>199</v>
      </c>
      <c r="U13" s="102">
        <f t="shared" si="0"/>
        <v>1</v>
      </c>
      <c r="V13" s="108" t="s">
        <v>13</v>
      </c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33">
        <v>5567</v>
      </c>
      <c r="AI13" s="35">
        <v>9926</v>
      </c>
      <c r="AJ13" s="34">
        <v>2.1555595473324951</v>
      </c>
      <c r="AK13" s="36">
        <v>1.2089462018940158</v>
      </c>
      <c r="AL13" s="23" t="s">
        <v>182</v>
      </c>
      <c r="AM13" s="38">
        <v>4.4904616490030538</v>
      </c>
      <c r="AN13" s="37">
        <v>2.5184767277856137</v>
      </c>
      <c r="AP13" s="19">
        <v>0.14968205496676845</v>
      </c>
      <c r="AQ13" s="19">
        <v>4.4904616490030538</v>
      </c>
      <c r="AU13" s="54">
        <v>5567</v>
      </c>
      <c r="AV13" s="48">
        <v>5567</v>
      </c>
      <c r="AW13" s="48" t="s">
        <v>243</v>
      </c>
      <c r="AX13" s="48" t="s">
        <v>243</v>
      </c>
      <c r="AY13" s="48" t="s">
        <v>243</v>
      </c>
      <c r="AZ13" s="48" t="s">
        <v>243</v>
      </c>
      <c r="BA13" s="48" t="s">
        <v>243</v>
      </c>
      <c r="BB13" s="48" t="s">
        <v>243</v>
      </c>
      <c r="BC13" s="48" t="s">
        <v>243</v>
      </c>
      <c r="BD13" s="48" t="s">
        <v>243</v>
      </c>
      <c r="BE13" s="48" t="s">
        <v>243</v>
      </c>
      <c r="BF13" s="48" t="s">
        <v>243</v>
      </c>
      <c r="BG13" s="48" t="s">
        <v>243</v>
      </c>
      <c r="BI13" s="54">
        <v>9926</v>
      </c>
      <c r="BJ13" s="48">
        <v>9926</v>
      </c>
      <c r="BK13" s="48" t="s">
        <v>243</v>
      </c>
      <c r="BL13" s="48" t="s">
        <v>243</v>
      </c>
      <c r="BM13" s="48" t="s">
        <v>243</v>
      </c>
      <c r="BN13" s="48" t="s">
        <v>243</v>
      </c>
      <c r="BO13" s="48" t="s">
        <v>243</v>
      </c>
      <c r="BP13" s="48" t="s">
        <v>243</v>
      </c>
      <c r="BQ13" s="48" t="s">
        <v>243</v>
      </c>
      <c r="BR13" s="48" t="s">
        <v>243</v>
      </c>
      <c r="BS13" s="48" t="s">
        <v>243</v>
      </c>
      <c r="BT13" s="48" t="s">
        <v>243</v>
      </c>
      <c r="BU13" s="48" t="s">
        <v>243</v>
      </c>
      <c r="CC13" s="48">
        <v>80</v>
      </c>
      <c r="CD13" s="48" t="e">
        <v>#N/A</v>
      </c>
      <c r="CE13" s="48" t="e">
        <v>#N/A</v>
      </c>
      <c r="CF13" s="48" t="e">
        <v>#N/A</v>
      </c>
      <c r="CG13" s="48" t="e">
        <v>#N/A</v>
      </c>
      <c r="CH13" s="48" t="e">
        <v>#N/A</v>
      </c>
      <c r="CI13" s="48" t="e">
        <v>#N/A</v>
      </c>
      <c r="CJ13" s="48" t="e">
        <v>#N/A</v>
      </c>
      <c r="CK13" s="48" t="e">
        <v>#N/A</v>
      </c>
      <c r="CL13" s="48" t="e">
        <v>#N/A</v>
      </c>
      <c r="CM13" s="48" t="e">
        <v>#N/A</v>
      </c>
      <c r="CN13" s="48" t="e">
        <v>#N/A</v>
      </c>
      <c r="CQ13" s="62">
        <v>304147.20000000001</v>
      </c>
      <c r="CR13" s="62" t="s">
        <v>243</v>
      </c>
      <c r="CS13" s="62" t="s">
        <v>243</v>
      </c>
      <c r="CT13" s="62" t="s">
        <v>243</v>
      </c>
      <c r="CU13" s="62" t="s">
        <v>243</v>
      </c>
      <c r="CV13" s="62" t="s">
        <v>243</v>
      </c>
      <c r="CW13" s="62" t="s">
        <v>243</v>
      </c>
      <c r="CX13" s="62" t="s">
        <v>243</v>
      </c>
      <c r="CY13" s="62" t="s">
        <v>243</v>
      </c>
      <c r="CZ13" s="62" t="s">
        <v>243</v>
      </c>
      <c r="DA13" s="62" t="s">
        <v>243</v>
      </c>
      <c r="DB13" s="62" t="s">
        <v>243</v>
      </c>
    </row>
    <row r="14" spans="1:106" ht="25.5" x14ac:dyDescent="0.2">
      <c r="A14" s="116">
        <v>2604106</v>
      </c>
      <c r="B14" s="116">
        <v>17</v>
      </c>
      <c r="C14" s="116" t="s">
        <v>12</v>
      </c>
      <c r="D14" s="117">
        <v>43003</v>
      </c>
      <c r="E14" s="112" t="s">
        <v>24</v>
      </c>
      <c r="F14" s="108" t="s">
        <v>79</v>
      </c>
      <c r="G14" s="108" t="s">
        <v>31</v>
      </c>
      <c r="H14" s="108" t="s">
        <v>169</v>
      </c>
      <c r="I14" s="108" t="s">
        <v>191</v>
      </c>
      <c r="J14" s="108" t="s">
        <v>12</v>
      </c>
      <c r="K14" s="108" t="s">
        <v>80</v>
      </c>
      <c r="L14" s="108" t="s">
        <v>80</v>
      </c>
      <c r="M14" s="120" t="s">
        <v>77</v>
      </c>
      <c r="N14" s="120" t="s">
        <v>78</v>
      </c>
      <c r="O14" s="121">
        <v>612.54999999999995</v>
      </c>
      <c r="P14" s="112" t="s">
        <v>71</v>
      </c>
      <c r="Q14" s="122"/>
      <c r="R14" s="121">
        <v>300</v>
      </c>
      <c r="S14" s="119">
        <v>39.89</v>
      </c>
      <c r="T14" s="114" t="s">
        <v>223</v>
      </c>
      <c r="U14" s="102">
        <f t="shared" ref="U14" si="1">COUNTA(V14:AG14)</f>
        <v>1</v>
      </c>
      <c r="V14" s="108" t="s">
        <v>12</v>
      </c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33">
        <v>328714</v>
      </c>
      <c r="AI14" s="35">
        <v>372275</v>
      </c>
      <c r="AJ14" s="34">
        <v>0.9126474686201379</v>
      </c>
      <c r="AK14" s="36">
        <v>0.80585588610570147</v>
      </c>
      <c r="AL14" s="23" t="s">
        <v>183</v>
      </c>
      <c r="AM14" s="38">
        <v>1.092165225697719</v>
      </c>
      <c r="AN14" s="37">
        <v>0.96436773890269301</v>
      </c>
      <c r="AP14" s="19">
        <v>3.6405507523257302E-2</v>
      </c>
      <c r="AQ14" s="19">
        <v>1.092165225697719</v>
      </c>
      <c r="AU14" s="54">
        <v>328714</v>
      </c>
      <c r="AV14" s="48">
        <v>328714</v>
      </c>
      <c r="AW14" s="48" t="s">
        <v>243</v>
      </c>
      <c r="AX14" s="48" t="s">
        <v>243</v>
      </c>
      <c r="AY14" s="48" t="s">
        <v>243</v>
      </c>
      <c r="AZ14" s="48" t="s">
        <v>243</v>
      </c>
      <c r="BA14" s="48" t="s">
        <v>243</v>
      </c>
      <c r="BB14" s="48" t="s">
        <v>243</v>
      </c>
      <c r="BC14" s="48" t="s">
        <v>243</v>
      </c>
      <c r="BD14" s="48" t="s">
        <v>243</v>
      </c>
      <c r="BE14" s="48" t="s">
        <v>243</v>
      </c>
      <c r="BF14" s="48" t="s">
        <v>243</v>
      </c>
      <c r="BG14" s="48" t="s">
        <v>243</v>
      </c>
      <c r="BI14" s="54">
        <v>372275</v>
      </c>
      <c r="BJ14" s="48">
        <v>372275</v>
      </c>
      <c r="BK14" s="48" t="s">
        <v>243</v>
      </c>
      <c r="BL14" s="48" t="s">
        <v>243</v>
      </c>
      <c r="BM14" s="48" t="s">
        <v>243</v>
      </c>
      <c r="BN14" s="48" t="s">
        <v>243</v>
      </c>
      <c r="BO14" s="48" t="s">
        <v>243</v>
      </c>
      <c r="BP14" s="48" t="s">
        <v>243</v>
      </c>
      <c r="BQ14" s="48" t="s">
        <v>243</v>
      </c>
      <c r="BR14" s="48" t="s">
        <v>243</v>
      </c>
      <c r="BS14" s="48" t="s">
        <v>243</v>
      </c>
      <c r="BT14" s="48" t="s">
        <v>243</v>
      </c>
      <c r="BU14" s="48" t="s">
        <v>243</v>
      </c>
      <c r="CC14" s="48">
        <v>80</v>
      </c>
      <c r="CD14" s="48" t="e">
        <v>#N/A</v>
      </c>
      <c r="CE14" s="48" t="e">
        <v>#N/A</v>
      </c>
      <c r="CF14" s="48" t="e">
        <v>#N/A</v>
      </c>
      <c r="CG14" s="48" t="e">
        <v>#N/A</v>
      </c>
      <c r="CH14" s="48" t="e">
        <v>#N/A</v>
      </c>
      <c r="CI14" s="48" t="e">
        <v>#N/A</v>
      </c>
      <c r="CJ14" s="48" t="e">
        <v>#N/A</v>
      </c>
      <c r="CK14" s="48" t="e">
        <v>#N/A</v>
      </c>
      <c r="CL14" s="48" t="e">
        <v>#N/A</v>
      </c>
      <c r="CM14" s="48" t="e">
        <v>#N/A</v>
      </c>
      <c r="CN14" s="48" t="e">
        <v>#N/A</v>
      </c>
      <c r="CQ14" s="62">
        <v>4367955</v>
      </c>
      <c r="CR14" s="62" t="s">
        <v>243</v>
      </c>
      <c r="CS14" s="62" t="s">
        <v>243</v>
      </c>
      <c r="CT14" s="62" t="s">
        <v>243</v>
      </c>
      <c r="CU14" s="62" t="s">
        <v>243</v>
      </c>
      <c r="CV14" s="62" t="s">
        <v>243</v>
      </c>
      <c r="CW14" s="62" t="s">
        <v>243</v>
      </c>
      <c r="CX14" s="62" t="s">
        <v>243</v>
      </c>
      <c r="CY14" s="62" t="s">
        <v>243</v>
      </c>
      <c r="CZ14" s="62" t="s">
        <v>243</v>
      </c>
      <c r="DA14" s="62" t="s">
        <v>243</v>
      </c>
      <c r="DB14" s="62" t="s">
        <v>243</v>
      </c>
    </row>
    <row r="15" spans="1:106" x14ac:dyDescent="0.2">
      <c r="A15" s="116">
        <v>2604106</v>
      </c>
      <c r="B15" s="116">
        <v>17</v>
      </c>
      <c r="C15" s="116" t="s">
        <v>205</v>
      </c>
      <c r="D15" s="117">
        <v>43003</v>
      </c>
      <c r="E15" s="112" t="s">
        <v>24</v>
      </c>
      <c r="F15" s="108" t="s">
        <v>201</v>
      </c>
      <c r="G15" s="108" t="s">
        <v>31</v>
      </c>
      <c r="H15" s="108" t="s">
        <v>170</v>
      </c>
      <c r="I15" s="108" t="s">
        <v>191</v>
      </c>
      <c r="J15" s="108"/>
      <c r="K15" s="108" t="s">
        <v>80</v>
      </c>
      <c r="L15" s="108" t="s">
        <v>80</v>
      </c>
      <c r="M15" s="120" t="s">
        <v>203</v>
      </c>
      <c r="N15" s="120" t="s">
        <v>204</v>
      </c>
      <c r="O15" s="121">
        <v>600</v>
      </c>
      <c r="P15" s="112" t="s">
        <v>71</v>
      </c>
      <c r="Q15" s="122"/>
      <c r="R15" s="121"/>
      <c r="S15" s="119"/>
      <c r="T15" s="114" t="s">
        <v>225</v>
      </c>
      <c r="U15" s="102">
        <f t="shared" si="0"/>
        <v>0</v>
      </c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33">
        <v>0</v>
      </c>
      <c r="AI15" s="35">
        <v>0</v>
      </c>
      <c r="AJ15" s="34" t="s">
        <v>243</v>
      </c>
      <c r="AK15" s="36" t="s">
        <v>243</v>
      </c>
      <c r="AL15" s="23" t="s">
        <v>183</v>
      </c>
      <c r="AM15" s="38" t="e">
        <v>#VALUE!</v>
      </c>
      <c r="AN15" s="37" t="e">
        <v>#VALUE!</v>
      </c>
      <c r="AP15" s="19" t="e">
        <v>#DIV/0!</v>
      </c>
      <c r="AQ15" s="19" t="e">
        <v>#DIV/0!</v>
      </c>
      <c r="AU15" s="54">
        <v>0</v>
      </c>
      <c r="AV15" s="48" t="s">
        <v>243</v>
      </c>
      <c r="AW15" s="48" t="s">
        <v>243</v>
      </c>
      <c r="AX15" s="48" t="s">
        <v>243</v>
      </c>
      <c r="AY15" s="48" t="s">
        <v>243</v>
      </c>
      <c r="AZ15" s="48" t="s">
        <v>243</v>
      </c>
      <c r="BA15" s="48" t="s">
        <v>243</v>
      </c>
      <c r="BB15" s="48" t="s">
        <v>243</v>
      </c>
      <c r="BC15" s="48" t="s">
        <v>243</v>
      </c>
      <c r="BD15" s="48" t="s">
        <v>243</v>
      </c>
      <c r="BE15" s="48" t="s">
        <v>243</v>
      </c>
      <c r="BF15" s="48" t="s">
        <v>243</v>
      </c>
      <c r="BG15" s="48" t="s">
        <v>243</v>
      </c>
      <c r="BI15" s="54">
        <v>0</v>
      </c>
      <c r="BJ15" s="48" t="s">
        <v>243</v>
      </c>
      <c r="BK15" s="48" t="s">
        <v>243</v>
      </c>
      <c r="BL15" s="48" t="s">
        <v>243</v>
      </c>
      <c r="BM15" s="48" t="s">
        <v>243</v>
      </c>
      <c r="BN15" s="48" t="s">
        <v>243</v>
      </c>
      <c r="BO15" s="48" t="s">
        <v>243</v>
      </c>
      <c r="BP15" s="48" t="s">
        <v>243</v>
      </c>
      <c r="BQ15" s="48" t="s">
        <v>243</v>
      </c>
      <c r="BR15" s="48" t="s">
        <v>243</v>
      </c>
      <c r="BS15" s="48" t="s">
        <v>243</v>
      </c>
      <c r="BT15" s="48" t="s">
        <v>243</v>
      </c>
      <c r="BU15" s="48" t="s">
        <v>243</v>
      </c>
      <c r="CC15" s="48" t="e">
        <v>#N/A</v>
      </c>
      <c r="CD15" s="48" t="e">
        <v>#N/A</v>
      </c>
      <c r="CE15" s="48" t="e">
        <v>#N/A</v>
      </c>
      <c r="CF15" s="48" t="e">
        <v>#N/A</v>
      </c>
      <c r="CG15" s="48" t="e">
        <v>#N/A</v>
      </c>
      <c r="CH15" s="48" t="e">
        <v>#N/A</v>
      </c>
      <c r="CI15" s="48" t="e">
        <v>#N/A</v>
      </c>
      <c r="CJ15" s="48" t="e">
        <v>#N/A</v>
      </c>
      <c r="CK15" s="48" t="e">
        <v>#N/A</v>
      </c>
      <c r="CL15" s="48" t="e">
        <v>#N/A</v>
      </c>
      <c r="CM15" s="48" t="e">
        <v>#N/A</v>
      </c>
      <c r="CN15" s="48" t="e">
        <v>#N/A</v>
      </c>
      <c r="CQ15" s="62" t="s">
        <v>243</v>
      </c>
      <c r="CR15" s="62" t="s">
        <v>243</v>
      </c>
      <c r="CS15" s="62" t="s">
        <v>243</v>
      </c>
      <c r="CT15" s="62" t="s">
        <v>243</v>
      </c>
      <c r="CU15" s="62" t="s">
        <v>243</v>
      </c>
      <c r="CV15" s="62" t="s">
        <v>243</v>
      </c>
      <c r="CW15" s="62" t="s">
        <v>243</v>
      </c>
      <c r="CX15" s="62" t="s">
        <v>243</v>
      </c>
      <c r="CY15" s="62" t="s">
        <v>243</v>
      </c>
      <c r="CZ15" s="62" t="s">
        <v>243</v>
      </c>
      <c r="DA15" s="62" t="s">
        <v>243</v>
      </c>
      <c r="DB15" s="62" t="s">
        <v>243</v>
      </c>
    </row>
    <row r="16" spans="1:106" s="4" customFormat="1" ht="38.25" x14ac:dyDescent="0.2">
      <c r="A16" s="104">
        <v>2606408</v>
      </c>
      <c r="B16" s="105">
        <v>20</v>
      </c>
      <c r="C16" s="105" t="s">
        <v>14</v>
      </c>
      <c r="D16" s="106">
        <v>43004</v>
      </c>
      <c r="E16" s="107" t="s">
        <v>24</v>
      </c>
      <c r="F16" s="109" t="s">
        <v>97</v>
      </c>
      <c r="G16" s="108" t="s">
        <v>31</v>
      </c>
      <c r="H16" s="108" t="s">
        <v>169</v>
      </c>
      <c r="I16" s="109" t="s">
        <v>32</v>
      </c>
      <c r="J16" s="109" t="s">
        <v>14</v>
      </c>
      <c r="K16" s="108" t="s">
        <v>228</v>
      </c>
      <c r="L16" s="108" t="s">
        <v>228</v>
      </c>
      <c r="M16" s="110" t="s">
        <v>95</v>
      </c>
      <c r="N16" s="110" t="s">
        <v>96</v>
      </c>
      <c r="O16" s="111">
        <v>553.49</v>
      </c>
      <c r="P16" s="112" t="s">
        <v>71</v>
      </c>
      <c r="Q16" s="113">
        <v>43083</v>
      </c>
      <c r="R16" s="125">
        <f>(1075.35+411.97)/16</f>
        <v>92.957499999999996</v>
      </c>
      <c r="S16" s="126">
        <f>(37357.66+14311.84)/14/R16</f>
        <v>39.702859601738126</v>
      </c>
      <c r="T16" s="114" t="s">
        <v>229</v>
      </c>
      <c r="U16" s="102">
        <f>COUNTA(V16:AG16)</f>
        <v>1</v>
      </c>
      <c r="V16" s="108" t="s">
        <v>14</v>
      </c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33">
        <v>75362</v>
      </c>
      <c r="AI16" s="35">
        <v>84486</v>
      </c>
      <c r="AJ16" s="34">
        <v>1.2334797377988906</v>
      </c>
      <c r="AK16" s="36">
        <v>1.1002710508249887</v>
      </c>
      <c r="AL16" s="23" t="s">
        <v>183</v>
      </c>
      <c r="AM16" s="38">
        <v>1.4691801855425433</v>
      </c>
      <c r="AN16" s="37">
        <v>1.3105172116428419</v>
      </c>
      <c r="AO16" s="57"/>
      <c r="AP16" s="57">
        <v>4.8972672851418111E-2</v>
      </c>
      <c r="AQ16" s="57">
        <v>1.4691801855425433</v>
      </c>
      <c r="AR16" s="57"/>
      <c r="AS16" s="57"/>
      <c r="AT16" s="57"/>
      <c r="AU16" s="58">
        <v>75362</v>
      </c>
      <c r="AV16" s="48">
        <v>75362</v>
      </c>
      <c r="AW16" s="48" t="s">
        <v>243</v>
      </c>
      <c r="AX16" s="48" t="s">
        <v>243</v>
      </c>
      <c r="AY16" s="48" t="s">
        <v>243</v>
      </c>
      <c r="AZ16" s="48" t="s">
        <v>243</v>
      </c>
      <c r="BA16" s="48" t="s">
        <v>243</v>
      </c>
      <c r="BB16" s="48" t="s">
        <v>243</v>
      </c>
      <c r="BC16" s="48" t="s">
        <v>243</v>
      </c>
      <c r="BD16" s="48" t="s">
        <v>243</v>
      </c>
      <c r="BE16" s="48" t="s">
        <v>243</v>
      </c>
      <c r="BF16" s="48" t="s">
        <v>243</v>
      </c>
      <c r="BG16" s="48" t="s">
        <v>243</v>
      </c>
      <c r="BH16" s="3"/>
      <c r="BI16" s="58">
        <v>84486</v>
      </c>
      <c r="BJ16" s="48">
        <v>84486</v>
      </c>
      <c r="BK16" s="48" t="s">
        <v>243</v>
      </c>
      <c r="BL16" s="48" t="s">
        <v>243</v>
      </c>
      <c r="BM16" s="48" t="s">
        <v>243</v>
      </c>
      <c r="BN16" s="48" t="s">
        <v>243</v>
      </c>
      <c r="BO16" s="48" t="s">
        <v>243</v>
      </c>
      <c r="BP16" s="48" t="s">
        <v>243</v>
      </c>
      <c r="BQ16" s="48" t="s">
        <v>243</v>
      </c>
      <c r="BR16" s="48" t="s">
        <v>243</v>
      </c>
      <c r="BS16" s="48" t="s">
        <v>243</v>
      </c>
      <c r="BT16" s="48" t="s">
        <v>243</v>
      </c>
      <c r="BU16" s="48" t="s">
        <v>243</v>
      </c>
      <c r="BV16" s="3"/>
      <c r="BW16" s="3"/>
      <c r="BX16" s="3"/>
      <c r="BY16" s="3"/>
      <c r="BZ16" s="3"/>
      <c r="CA16" s="3"/>
      <c r="CB16" s="3"/>
      <c r="CC16" s="48">
        <v>80</v>
      </c>
      <c r="CD16" s="48" t="e">
        <v>#N/A</v>
      </c>
      <c r="CE16" s="48" t="e">
        <v>#N/A</v>
      </c>
      <c r="CF16" s="48" t="e">
        <v>#N/A</v>
      </c>
      <c r="CG16" s="48" t="e">
        <v>#N/A</v>
      </c>
      <c r="CH16" s="48" t="e">
        <v>#N/A</v>
      </c>
      <c r="CI16" s="48" t="e">
        <v>#N/A</v>
      </c>
      <c r="CJ16" s="48" t="e">
        <v>#N/A</v>
      </c>
      <c r="CK16" s="48" t="e">
        <v>#N/A</v>
      </c>
      <c r="CL16" s="48" t="e">
        <v>#N/A</v>
      </c>
      <c r="CM16" s="48" t="e">
        <v>#N/A</v>
      </c>
      <c r="CN16" s="48" t="e">
        <v>#N/A</v>
      </c>
      <c r="CQ16" s="62">
        <v>1347097.6785714286</v>
      </c>
      <c r="CR16" s="62" t="s">
        <v>243</v>
      </c>
      <c r="CS16" s="62" t="s">
        <v>243</v>
      </c>
      <c r="CT16" s="62" t="s">
        <v>243</v>
      </c>
      <c r="CU16" s="62" t="s">
        <v>243</v>
      </c>
      <c r="CV16" s="62" t="s">
        <v>243</v>
      </c>
      <c r="CW16" s="62" t="s">
        <v>243</v>
      </c>
      <c r="CX16" s="62" t="s">
        <v>243</v>
      </c>
      <c r="CY16" s="62" t="s">
        <v>243</v>
      </c>
      <c r="CZ16" s="62" t="s">
        <v>243</v>
      </c>
      <c r="DA16" s="62" t="s">
        <v>243</v>
      </c>
      <c r="DB16" s="62" t="s">
        <v>243</v>
      </c>
    </row>
    <row r="17" spans="1:106" s="3" customFormat="1" ht="38.25" x14ac:dyDescent="0.2">
      <c r="A17" s="104">
        <v>2608800</v>
      </c>
      <c r="B17" s="105">
        <v>12</v>
      </c>
      <c r="C17" s="105" t="s">
        <v>10</v>
      </c>
      <c r="D17" s="117">
        <v>42998</v>
      </c>
      <c r="E17" s="107" t="s">
        <v>22</v>
      </c>
      <c r="F17" s="108" t="s">
        <v>39</v>
      </c>
      <c r="G17" s="108" t="s">
        <v>31</v>
      </c>
      <c r="H17" s="108" t="s">
        <v>169</v>
      </c>
      <c r="I17" s="108" t="s">
        <v>32</v>
      </c>
      <c r="J17" s="108" t="s">
        <v>232</v>
      </c>
      <c r="K17" s="108" t="s">
        <v>171</v>
      </c>
      <c r="L17" s="108" t="s">
        <v>233</v>
      </c>
      <c r="M17" s="110" t="s">
        <v>61</v>
      </c>
      <c r="N17" s="110" t="s">
        <v>62</v>
      </c>
      <c r="O17" s="111">
        <v>634.51</v>
      </c>
      <c r="P17" s="112" t="s">
        <v>71</v>
      </c>
      <c r="Q17" s="113">
        <v>43267</v>
      </c>
      <c r="R17" s="121">
        <v>90</v>
      </c>
      <c r="S17" s="119">
        <v>78</v>
      </c>
      <c r="T17" s="114" t="s">
        <v>235</v>
      </c>
      <c r="U17" s="102">
        <f>COUNTA(V17:AG17)</f>
        <v>10</v>
      </c>
      <c r="V17" s="108" t="s">
        <v>10</v>
      </c>
      <c r="W17" s="115" t="s">
        <v>131</v>
      </c>
      <c r="X17" s="108" t="s">
        <v>129</v>
      </c>
      <c r="Y17" s="108" t="s">
        <v>137</v>
      </c>
      <c r="Z17" s="108" t="s">
        <v>136</v>
      </c>
      <c r="AA17" s="108" t="s">
        <v>134</v>
      </c>
      <c r="AB17" s="108" t="s">
        <v>128</v>
      </c>
      <c r="AC17" s="108" t="s">
        <v>135</v>
      </c>
      <c r="AD17" s="108" t="s">
        <v>133</v>
      </c>
      <c r="AE17" s="108" t="s">
        <v>138</v>
      </c>
      <c r="AF17" s="109"/>
      <c r="AG17" s="109"/>
      <c r="AH17" s="33">
        <v>131570</v>
      </c>
      <c r="AI17" s="35">
        <v>230167</v>
      </c>
      <c r="AJ17" s="34">
        <v>0.68404651516303105</v>
      </c>
      <c r="AK17" s="36">
        <v>0.39102043298995948</v>
      </c>
      <c r="AL17" s="23" t="s">
        <v>183</v>
      </c>
      <c r="AM17" s="38">
        <v>1.6006688454814926</v>
      </c>
      <c r="AN17" s="37">
        <v>0.91498781319650524</v>
      </c>
      <c r="AO17" s="49"/>
      <c r="AP17" s="49">
        <v>5.3355628182716427E-2</v>
      </c>
      <c r="AQ17" s="49">
        <v>1.6006688454814928</v>
      </c>
      <c r="AR17" s="49"/>
      <c r="AS17" s="49"/>
      <c r="AT17" s="49"/>
      <c r="AU17" s="56">
        <v>131570</v>
      </c>
      <c r="AV17" s="50">
        <v>29019</v>
      </c>
      <c r="AW17" s="50">
        <v>9038</v>
      </c>
      <c r="AX17" s="50">
        <v>3019</v>
      </c>
      <c r="AY17" s="50">
        <v>9089</v>
      </c>
      <c r="AZ17" s="50">
        <v>3168</v>
      </c>
      <c r="BA17" s="50">
        <v>16377</v>
      </c>
      <c r="BB17" s="50">
        <v>31592</v>
      </c>
      <c r="BC17" s="50">
        <v>13970</v>
      </c>
      <c r="BD17" s="50">
        <v>3679</v>
      </c>
      <c r="BE17" s="50">
        <v>12619</v>
      </c>
      <c r="BF17" s="50" t="s">
        <v>243</v>
      </c>
      <c r="BG17" s="50" t="s">
        <v>243</v>
      </c>
      <c r="BH17" s="4"/>
      <c r="BI17" s="56">
        <v>230167</v>
      </c>
      <c r="BJ17" s="50">
        <v>40251</v>
      </c>
      <c r="BK17" s="50">
        <v>14820</v>
      </c>
      <c r="BL17" s="50">
        <v>11320</v>
      </c>
      <c r="BM17" s="50">
        <v>15059</v>
      </c>
      <c r="BN17" s="50">
        <v>7602</v>
      </c>
      <c r="BO17" s="50">
        <v>20263</v>
      </c>
      <c r="BP17" s="50">
        <v>60045</v>
      </c>
      <c r="BQ17" s="50">
        <v>24273</v>
      </c>
      <c r="BR17" s="50">
        <v>10742</v>
      </c>
      <c r="BS17" s="50">
        <v>25792</v>
      </c>
      <c r="BT17" s="50" t="s">
        <v>243</v>
      </c>
      <c r="BU17" s="50" t="s">
        <v>243</v>
      </c>
      <c r="BV17" s="4"/>
      <c r="BW17" s="4"/>
      <c r="BX17" s="4"/>
      <c r="BY17" s="4"/>
      <c r="BZ17" s="4"/>
      <c r="CA17" s="4"/>
      <c r="CB17" s="4"/>
      <c r="CC17" s="50">
        <v>80</v>
      </c>
      <c r="CD17" s="50">
        <v>0</v>
      </c>
      <c r="CE17" s="50">
        <v>80</v>
      </c>
      <c r="CF17" s="50">
        <v>80</v>
      </c>
      <c r="CG17" s="50">
        <v>80</v>
      </c>
      <c r="CH17" s="50">
        <v>80</v>
      </c>
      <c r="CI17" s="50">
        <v>80</v>
      </c>
      <c r="CJ17" s="50">
        <v>80</v>
      </c>
      <c r="CK17" s="50">
        <v>80</v>
      </c>
      <c r="CL17" s="50">
        <v>80</v>
      </c>
      <c r="CM17" s="50" t="e">
        <v>#N/A</v>
      </c>
      <c r="CN17" s="50" t="e">
        <v>#N/A</v>
      </c>
      <c r="CQ17" s="62">
        <v>565139.34559550043</v>
      </c>
      <c r="CR17" s="62">
        <v>176013.28114311773</v>
      </c>
      <c r="CS17" s="62">
        <v>58794.434141521619</v>
      </c>
      <c r="CT17" s="62">
        <v>177006.49616173899</v>
      </c>
      <c r="CU17" s="62">
        <v>61696.179980238652</v>
      </c>
      <c r="CV17" s="62">
        <v>318938.86980314658</v>
      </c>
      <c r="CW17" s="62">
        <v>615248.01702515769</v>
      </c>
      <c r="CX17" s="62">
        <v>272063.01588508015</v>
      </c>
      <c r="CY17" s="62">
        <v>71647.804970738012</v>
      </c>
      <c r="CZ17" s="62">
        <v>245752.55529375997</v>
      </c>
      <c r="DA17" s="62" t="s">
        <v>243</v>
      </c>
      <c r="DB17" s="62" t="s">
        <v>243</v>
      </c>
    </row>
    <row r="18" spans="1:106" s="4" customFormat="1" ht="25.5" x14ac:dyDescent="0.2">
      <c r="A18" s="67">
        <v>2606002</v>
      </c>
      <c r="B18" s="68">
        <v>13</v>
      </c>
      <c r="C18" s="68" t="s">
        <v>8</v>
      </c>
      <c r="D18" s="69">
        <v>42998</v>
      </c>
      <c r="E18" s="70" t="s">
        <v>23</v>
      </c>
      <c r="F18" s="71" t="s">
        <v>37</v>
      </c>
      <c r="G18" s="71" t="s">
        <v>108</v>
      </c>
      <c r="H18" s="71" t="s">
        <v>169</v>
      </c>
      <c r="I18" s="72" t="s">
        <v>32</v>
      </c>
      <c r="J18" s="71" t="s">
        <v>226</v>
      </c>
      <c r="K18" s="71" t="s">
        <v>46</v>
      </c>
      <c r="L18" s="71" t="s">
        <v>80</v>
      </c>
      <c r="M18" s="73" t="s">
        <v>63</v>
      </c>
      <c r="N18" s="73" t="s">
        <v>64</v>
      </c>
      <c r="O18" s="74">
        <v>794.2</v>
      </c>
      <c r="P18" s="75" t="s">
        <v>72</v>
      </c>
      <c r="Q18" s="76"/>
      <c r="R18" s="74">
        <v>135</v>
      </c>
      <c r="S18" s="77">
        <v>21.4</v>
      </c>
      <c r="T18" s="78" t="s">
        <v>227</v>
      </c>
      <c r="U18" s="79">
        <f>COUNTA(V18:AG18)</f>
        <v>5</v>
      </c>
      <c r="V18" s="71" t="s">
        <v>8</v>
      </c>
      <c r="W18" s="71" t="s">
        <v>114</v>
      </c>
      <c r="X18" s="71" t="s">
        <v>122</v>
      </c>
      <c r="Y18" s="71" t="s">
        <v>130</v>
      </c>
      <c r="Z18" s="71" t="s">
        <v>200</v>
      </c>
      <c r="AA18" s="71"/>
      <c r="AB18" s="72"/>
      <c r="AC18" s="72"/>
      <c r="AD18" s="72"/>
      <c r="AE18" s="72"/>
      <c r="AF18" s="72"/>
      <c r="AG18" s="72"/>
      <c r="AH18" s="33">
        <v>154587</v>
      </c>
      <c r="AI18" s="35">
        <v>222298</v>
      </c>
      <c r="AJ18" s="34">
        <v>0.87329464961477998</v>
      </c>
      <c r="AK18" s="36">
        <v>0.60729291311662725</v>
      </c>
      <c r="AL18" s="23" t="s">
        <v>183</v>
      </c>
      <c r="AM18" s="38">
        <v>0.56065516505268875</v>
      </c>
      <c r="AN18" s="37">
        <v>0.38988205022087463</v>
      </c>
      <c r="AO18" s="49"/>
      <c r="AP18" s="49">
        <v>1.8688505501756294E-2</v>
      </c>
      <c r="AQ18" s="49">
        <v>0.56065516505268886</v>
      </c>
      <c r="AR18" s="49"/>
      <c r="AS18" s="49"/>
      <c r="AT18" s="49"/>
      <c r="AU18" s="56">
        <v>154587</v>
      </c>
      <c r="AV18" s="50">
        <v>123568</v>
      </c>
      <c r="AW18" s="50">
        <v>6271</v>
      </c>
      <c r="AX18" s="50">
        <v>8069</v>
      </c>
      <c r="AY18" s="50">
        <v>10208</v>
      </c>
      <c r="AZ18" s="50">
        <v>6471</v>
      </c>
      <c r="BA18" s="50" t="s">
        <v>243</v>
      </c>
      <c r="BB18" s="50" t="s">
        <v>243</v>
      </c>
      <c r="BC18" s="50" t="s">
        <v>243</v>
      </c>
      <c r="BD18" s="50" t="s">
        <v>243</v>
      </c>
      <c r="BE18" s="50" t="s">
        <v>243</v>
      </c>
      <c r="BF18" s="50" t="s">
        <v>243</v>
      </c>
      <c r="BG18" s="50" t="s">
        <v>243</v>
      </c>
      <c r="BI18" s="56">
        <v>222298</v>
      </c>
      <c r="BJ18" s="50">
        <v>138618</v>
      </c>
      <c r="BK18" s="50">
        <v>19619</v>
      </c>
      <c r="BL18" s="50">
        <v>28516</v>
      </c>
      <c r="BM18" s="50">
        <v>22512</v>
      </c>
      <c r="BN18" s="50">
        <v>13033</v>
      </c>
      <c r="BO18" s="50" t="s">
        <v>243</v>
      </c>
      <c r="BP18" s="50" t="s">
        <v>243</v>
      </c>
      <c r="BQ18" s="50" t="s">
        <v>243</v>
      </c>
      <c r="BR18" s="50" t="s">
        <v>243</v>
      </c>
      <c r="BS18" s="50" t="s">
        <v>243</v>
      </c>
      <c r="BT18" s="50" t="s">
        <v>243</v>
      </c>
      <c r="BU18" s="50" t="s">
        <v>243</v>
      </c>
      <c r="CC18" s="50">
        <v>20</v>
      </c>
      <c r="CD18" s="50">
        <v>20</v>
      </c>
      <c r="CE18" s="50">
        <v>20</v>
      </c>
      <c r="CF18" s="50">
        <v>20</v>
      </c>
      <c r="CG18" s="50">
        <v>20</v>
      </c>
      <c r="CH18" s="50" t="e">
        <v>#N/A</v>
      </c>
      <c r="CI18" s="50" t="e">
        <v>#N/A</v>
      </c>
      <c r="CJ18" s="50" t="e">
        <v>#N/A</v>
      </c>
      <c r="CK18" s="50" t="e">
        <v>#N/A</v>
      </c>
      <c r="CL18" s="50" t="e">
        <v>#N/A</v>
      </c>
      <c r="CM18" s="50" t="e">
        <v>#N/A</v>
      </c>
      <c r="CN18" s="50" t="e">
        <v>#N/A</v>
      </c>
      <c r="CQ18" s="62">
        <v>842894.95546197286</v>
      </c>
      <c r="CR18" s="62">
        <v>42776.400570552505</v>
      </c>
      <c r="CS18" s="62">
        <v>55041.10607619011</v>
      </c>
      <c r="CT18" s="62">
        <v>69631.876419103806</v>
      </c>
      <c r="CU18" s="62">
        <v>44140.661472180713</v>
      </c>
      <c r="CV18" s="62" t="s">
        <v>243</v>
      </c>
      <c r="CW18" s="62" t="s">
        <v>243</v>
      </c>
      <c r="CX18" s="62" t="s">
        <v>243</v>
      </c>
      <c r="CY18" s="62" t="s">
        <v>243</v>
      </c>
      <c r="CZ18" s="62" t="s">
        <v>243</v>
      </c>
      <c r="DA18" s="62" t="s">
        <v>243</v>
      </c>
      <c r="DB18" s="62" t="s">
        <v>243</v>
      </c>
    </row>
    <row r="19" spans="1:106" s="4" customFormat="1" ht="25.5" x14ac:dyDescent="0.2">
      <c r="A19" s="67">
        <v>2610905</v>
      </c>
      <c r="B19" s="68">
        <v>14</v>
      </c>
      <c r="C19" s="68" t="s">
        <v>7</v>
      </c>
      <c r="D19" s="80">
        <v>42997</v>
      </c>
      <c r="E19" s="70" t="s">
        <v>23</v>
      </c>
      <c r="F19" s="71" t="s">
        <v>38</v>
      </c>
      <c r="G19" s="71" t="s">
        <v>108</v>
      </c>
      <c r="H19" s="71" t="s">
        <v>169</v>
      </c>
      <c r="I19" s="72" t="s">
        <v>32</v>
      </c>
      <c r="J19" s="71" t="s">
        <v>7</v>
      </c>
      <c r="K19" s="71" t="s">
        <v>230</v>
      </c>
      <c r="L19" s="71"/>
      <c r="M19" s="73" t="s">
        <v>65</v>
      </c>
      <c r="N19" s="73" t="s">
        <v>66</v>
      </c>
      <c r="O19" s="74">
        <v>653</v>
      </c>
      <c r="P19" s="75" t="s">
        <v>72</v>
      </c>
      <c r="Q19" s="76"/>
      <c r="R19" s="81">
        <v>38</v>
      </c>
      <c r="S19" s="82">
        <v>55</v>
      </c>
      <c r="T19" s="78" t="s">
        <v>231</v>
      </c>
      <c r="U19" s="79">
        <f>COUNTA(V19:AG19)</f>
        <v>1</v>
      </c>
      <c r="V19" s="71" t="s">
        <v>7</v>
      </c>
      <c r="W19" s="71"/>
      <c r="X19" s="71"/>
      <c r="Y19" s="71"/>
      <c r="Z19" s="72"/>
      <c r="AA19" s="72"/>
      <c r="AB19" s="72"/>
      <c r="AC19" s="72"/>
      <c r="AD19" s="72"/>
      <c r="AE19" s="72"/>
      <c r="AF19" s="72"/>
      <c r="AG19" s="72"/>
      <c r="AH19" s="33">
        <v>47870</v>
      </c>
      <c r="AI19" s="35">
        <v>66759</v>
      </c>
      <c r="AJ19" s="34">
        <v>0.79381658658867771</v>
      </c>
      <c r="AK19" s="36">
        <v>0.56921164187600171</v>
      </c>
      <c r="AL19" s="23" t="s">
        <v>183</v>
      </c>
      <c r="AM19" s="38">
        <v>1.3097973678713182</v>
      </c>
      <c r="AN19" s="37">
        <v>0.93919920909540289</v>
      </c>
      <c r="AO19" s="49"/>
      <c r="AP19" s="49">
        <v>4.3659912262377275E-2</v>
      </c>
      <c r="AQ19" s="49">
        <v>1.3097973678713182</v>
      </c>
      <c r="AR19" s="49"/>
      <c r="AS19" s="49"/>
      <c r="AT19" s="49"/>
      <c r="AU19" s="56">
        <v>47870</v>
      </c>
      <c r="AV19" s="50">
        <v>47870</v>
      </c>
      <c r="AW19" s="50" t="s">
        <v>243</v>
      </c>
      <c r="AX19" s="50" t="s">
        <v>243</v>
      </c>
      <c r="AY19" s="50" t="s">
        <v>243</v>
      </c>
      <c r="AZ19" s="50" t="s">
        <v>243</v>
      </c>
      <c r="BA19" s="50" t="s">
        <v>243</v>
      </c>
      <c r="BB19" s="50" t="s">
        <v>243</v>
      </c>
      <c r="BC19" s="50" t="s">
        <v>243</v>
      </c>
      <c r="BD19" s="50" t="s">
        <v>243</v>
      </c>
      <c r="BE19" s="50" t="s">
        <v>243</v>
      </c>
      <c r="BF19" s="50" t="s">
        <v>243</v>
      </c>
      <c r="BG19" s="50" t="s">
        <v>243</v>
      </c>
      <c r="BI19" s="56">
        <v>66759</v>
      </c>
      <c r="BJ19" s="50">
        <v>66759</v>
      </c>
      <c r="BK19" s="50" t="s">
        <v>243</v>
      </c>
      <c r="BL19" s="50" t="s">
        <v>243</v>
      </c>
      <c r="BM19" s="50" t="s">
        <v>243</v>
      </c>
      <c r="BN19" s="50" t="s">
        <v>243</v>
      </c>
      <c r="BO19" s="50" t="s">
        <v>243</v>
      </c>
      <c r="BP19" s="50" t="s">
        <v>243</v>
      </c>
      <c r="BQ19" s="50" t="s">
        <v>243</v>
      </c>
      <c r="BR19" s="50" t="s">
        <v>243</v>
      </c>
      <c r="BS19" s="50" t="s">
        <v>243</v>
      </c>
      <c r="BT19" s="50" t="s">
        <v>243</v>
      </c>
      <c r="BU19" s="50" t="s">
        <v>243</v>
      </c>
      <c r="CC19" s="50" t="e">
        <v>#N/A</v>
      </c>
      <c r="CD19" s="50" t="e">
        <v>#N/A</v>
      </c>
      <c r="CE19" s="50" t="e">
        <v>#N/A</v>
      </c>
      <c r="CF19" s="50" t="e">
        <v>#N/A</v>
      </c>
      <c r="CG19" s="50" t="e">
        <v>#N/A</v>
      </c>
      <c r="CH19" s="50" t="e">
        <v>#N/A</v>
      </c>
      <c r="CI19" s="50" t="e">
        <v>#N/A</v>
      </c>
      <c r="CJ19" s="50" t="e">
        <v>#N/A</v>
      </c>
      <c r="CK19" s="50" t="e">
        <v>#N/A</v>
      </c>
      <c r="CL19" s="50" t="e">
        <v>#N/A</v>
      </c>
      <c r="CM19" s="50" t="e">
        <v>#N/A</v>
      </c>
      <c r="CN19" s="50" t="e">
        <v>#N/A</v>
      </c>
      <c r="CQ19" s="62">
        <v>762850</v>
      </c>
      <c r="CR19" s="62" t="s">
        <v>243</v>
      </c>
      <c r="CS19" s="62" t="s">
        <v>243</v>
      </c>
      <c r="CT19" s="62" t="s">
        <v>243</v>
      </c>
      <c r="CU19" s="62" t="s">
        <v>243</v>
      </c>
      <c r="CV19" s="62" t="s">
        <v>243</v>
      </c>
      <c r="CW19" s="62" t="s">
        <v>243</v>
      </c>
      <c r="CX19" s="62" t="s">
        <v>243</v>
      </c>
      <c r="CY19" s="62" t="s">
        <v>243</v>
      </c>
      <c r="CZ19" s="62" t="s">
        <v>243</v>
      </c>
      <c r="DA19" s="62" t="s">
        <v>243</v>
      </c>
      <c r="DB19" s="62" t="s">
        <v>243</v>
      </c>
    </row>
    <row r="20" spans="1:106" s="4" customFormat="1" ht="25.5" x14ac:dyDescent="0.2">
      <c r="A20" s="83">
        <v>2600807</v>
      </c>
      <c r="B20" s="83">
        <v>16</v>
      </c>
      <c r="C20" s="83" t="s">
        <v>11</v>
      </c>
      <c r="D20" s="69">
        <v>42999</v>
      </c>
      <c r="E20" s="75" t="s">
        <v>24</v>
      </c>
      <c r="F20" s="71" t="s">
        <v>184</v>
      </c>
      <c r="G20" s="71" t="s">
        <v>108</v>
      </c>
      <c r="H20" s="71" t="s">
        <v>169</v>
      </c>
      <c r="I20" s="71" t="s">
        <v>33</v>
      </c>
      <c r="J20" s="71" t="s">
        <v>185</v>
      </c>
      <c r="K20" s="71" t="s">
        <v>186</v>
      </c>
      <c r="L20" s="71" t="s">
        <v>187</v>
      </c>
      <c r="M20" s="84" t="s">
        <v>75</v>
      </c>
      <c r="N20" s="84" t="s">
        <v>76</v>
      </c>
      <c r="O20" s="85">
        <v>469.39</v>
      </c>
      <c r="P20" s="75" t="s">
        <v>72</v>
      </c>
      <c r="Q20" s="86"/>
      <c r="R20" s="85">
        <v>45</v>
      </c>
      <c r="S20" s="87">
        <v>60</v>
      </c>
      <c r="T20" s="78" t="s">
        <v>236</v>
      </c>
      <c r="U20" s="79">
        <f>COUNTA(V20:AG20)</f>
        <v>5</v>
      </c>
      <c r="V20" s="71" t="s">
        <v>11</v>
      </c>
      <c r="W20" s="71" t="s">
        <v>139</v>
      </c>
      <c r="X20" s="71" t="s">
        <v>142</v>
      </c>
      <c r="Y20" s="71" t="s">
        <v>141</v>
      </c>
      <c r="Z20" s="71" t="s">
        <v>140</v>
      </c>
      <c r="AA20" s="71"/>
      <c r="AB20" s="71"/>
      <c r="AC20" s="71"/>
      <c r="AD20" s="71"/>
      <c r="AE20" s="71"/>
      <c r="AF20" s="71"/>
      <c r="AG20" s="71"/>
      <c r="AH20" s="33">
        <v>74421</v>
      </c>
      <c r="AI20" s="35">
        <v>112023</v>
      </c>
      <c r="AJ20" s="34">
        <v>0.60466803724755114</v>
      </c>
      <c r="AK20" s="36">
        <v>0.40170322165983774</v>
      </c>
      <c r="AL20" s="23" t="s">
        <v>183</v>
      </c>
      <c r="AM20" s="38">
        <v>1.0884024670455921</v>
      </c>
      <c r="AN20" s="37">
        <v>0.72306579898770784</v>
      </c>
      <c r="AO20" s="49"/>
      <c r="AP20" s="49">
        <v>3.6280082234853066E-2</v>
      </c>
      <c r="AQ20" s="49">
        <v>1.0884024670455921</v>
      </c>
      <c r="AR20" s="49"/>
      <c r="AS20" s="49"/>
      <c r="AT20" s="49"/>
      <c r="AU20" s="56">
        <v>74421</v>
      </c>
      <c r="AV20" s="50">
        <v>12875</v>
      </c>
      <c r="AW20" s="50">
        <v>18585</v>
      </c>
      <c r="AX20" s="50">
        <v>26123</v>
      </c>
      <c r="AY20" s="50">
        <v>8377</v>
      </c>
      <c r="AZ20" s="50">
        <v>8461</v>
      </c>
      <c r="BA20" s="50" t="s">
        <v>243</v>
      </c>
      <c r="BB20" s="50" t="s">
        <v>243</v>
      </c>
      <c r="BC20" s="50" t="s">
        <v>243</v>
      </c>
      <c r="BD20" s="50" t="s">
        <v>243</v>
      </c>
      <c r="BE20" s="50" t="s">
        <v>243</v>
      </c>
      <c r="BF20" s="50" t="s">
        <v>243</v>
      </c>
      <c r="BG20" s="50" t="s">
        <v>243</v>
      </c>
      <c r="BI20" s="56">
        <v>112023</v>
      </c>
      <c r="BJ20" s="50">
        <v>22528</v>
      </c>
      <c r="BK20" s="50">
        <v>24860</v>
      </c>
      <c r="BL20" s="50">
        <v>37445</v>
      </c>
      <c r="BM20" s="50">
        <v>11901</v>
      </c>
      <c r="BN20" s="50">
        <v>15289</v>
      </c>
      <c r="BO20" s="50" t="s">
        <v>243</v>
      </c>
      <c r="BP20" s="50" t="s">
        <v>243</v>
      </c>
      <c r="BQ20" s="50" t="s">
        <v>243</v>
      </c>
      <c r="BR20" s="50" t="s">
        <v>243</v>
      </c>
      <c r="BS20" s="50" t="s">
        <v>243</v>
      </c>
      <c r="BT20" s="50" t="s">
        <v>243</v>
      </c>
      <c r="BU20" s="50" t="s">
        <v>243</v>
      </c>
      <c r="CC20" s="50">
        <v>20</v>
      </c>
      <c r="CD20" s="50">
        <v>20</v>
      </c>
      <c r="CE20" s="50">
        <v>20</v>
      </c>
      <c r="CF20" s="50">
        <v>20</v>
      </c>
      <c r="CG20" s="50">
        <v>20</v>
      </c>
      <c r="CH20" s="50" t="e">
        <v>#N/A</v>
      </c>
      <c r="CI20" s="50" t="e">
        <v>#N/A</v>
      </c>
      <c r="CJ20" s="50" t="e">
        <v>#N/A</v>
      </c>
      <c r="CK20" s="50" t="e">
        <v>#N/A</v>
      </c>
      <c r="CL20" s="50" t="e">
        <v>#N/A</v>
      </c>
      <c r="CM20" s="50" t="e">
        <v>#N/A</v>
      </c>
      <c r="CN20" s="50" t="e">
        <v>#N/A</v>
      </c>
      <c r="CQ20" s="62">
        <v>170493.71145241262</v>
      </c>
      <c r="CR20" s="62">
        <v>246106.84484218163</v>
      </c>
      <c r="CS20" s="62">
        <v>345926.7747006893</v>
      </c>
      <c r="CT20" s="62">
        <v>110930.1608416979</v>
      </c>
      <c r="CU20" s="62">
        <v>112042.5081630185</v>
      </c>
      <c r="CV20" s="62" t="s">
        <v>243</v>
      </c>
      <c r="CW20" s="62" t="s">
        <v>243</v>
      </c>
      <c r="CX20" s="62" t="s">
        <v>243</v>
      </c>
      <c r="CY20" s="62" t="s">
        <v>243</v>
      </c>
      <c r="CZ20" s="62" t="s">
        <v>243</v>
      </c>
      <c r="DA20" s="62" t="s">
        <v>243</v>
      </c>
      <c r="DB20" s="62" t="s">
        <v>243</v>
      </c>
    </row>
    <row r="21" spans="1:106" s="4" customFormat="1" ht="25.5" x14ac:dyDescent="0.2">
      <c r="A21" s="67">
        <v>2607208</v>
      </c>
      <c r="B21" s="68">
        <v>36</v>
      </c>
      <c r="C21" s="83" t="s">
        <v>153</v>
      </c>
      <c r="D21" s="69" t="s">
        <v>237</v>
      </c>
      <c r="E21" s="75" t="s">
        <v>27</v>
      </c>
      <c r="F21" s="71" t="s">
        <v>174</v>
      </c>
      <c r="G21" s="71" t="s">
        <v>108</v>
      </c>
      <c r="H21" s="71" t="s">
        <v>169</v>
      </c>
      <c r="I21" s="72" t="s">
        <v>192</v>
      </c>
      <c r="J21" s="71" t="s">
        <v>153</v>
      </c>
      <c r="K21" s="71" t="s">
        <v>175</v>
      </c>
      <c r="L21" s="71"/>
      <c r="M21" s="84" t="s">
        <v>176</v>
      </c>
      <c r="N21" s="84" t="s">
        <v>177</v>
      </c>
      <c r="O21" s="74">
        <v>15.57</v>
      </c>
      <c r="P21" s="75" t="s">
        <v>72</v>
      </c>
      <c r="Q21" s="76"/>
      <c r="R21" s="74">
        <f>3300/30</f>
        <v>110</v>
      </c>
      <c r="S21" s="82">
        <f>180000/3300</f>
        <v>54.545454545454547</v>
      </c>
      <c r="T21" s="78" t="s">
        <v>238</v>
      </c>
      <c r="U21" s="79">
        <v>1</v>
      </c>
      <c r="V21" s="71" t="s">
        <v>153</v>
      </c>
      <c r="W21" s="72"/>
      <c r="X21" s="72"/>
      <c r="Y21" s="72"/>
      <c r="Z21" s="72"/>
      <c r="AA21" s="72"/>
      <c r="AB21" s="72"/>
      <c r="AC21" s="71"/>
      <c r="AD21" s="71"/>
      <c r="AE21" s="72"/>
      <c r="AF21" s="72"/>
      <c r="AG21" s="72"/>
      <c r="AH21" s="33">
        <v>76324</v>
      </c>
      <c r="AI21" s="35">
        <v>103073</v>
      </c>
      <c r="AJ21" s="34">
        <v>1.4412242544939993</v>
      </c>
      <c r="AK21" s="36">
        <v>1.0672047966004676</v>
      </c>
      <c r="AL21" s="23" t="s">
        <v>183</v>
      </c>
      <c r="AM21" s="38">
        <v>2.3583669618992715</v>
      </c>
      <c r="AN21" s="37">
        <v>1.7463351217098562</v>
      </c>
      <c r="AO21" s="49"/>
      <c r="AP21" s="49">
        <v>7.8612232063309057E-2</v>
      </c>
      <c r="AQ21" s="49">
        <v>2.3583669618992715</v>
      </c>
      <c r="AR21" s="49"/>
      <c r="AS21" s="49"/>
      <c r="AT21" s="49"/>
      <c r="AU21" s="56">
        <v>76324</v>
      </c>
      <c r="AV21" s="50">
        <v>76324</v>
      </c>
      <c r="AW21" s="50" t="s">
        <v>243</v>
      </c>
      <c r="AX21" s="50" t="s">
        <v>243</v>
      </c>
      <c r="AY21" s="50" t="s">
        <v>243</v>
      </c>
      <c r="AZ21" s="50" t="s">
        <v>243</v>
      </c>
      <c r="BA21" s="50" t="s">
        <v>243</v>
      </c>
      <c r="BB21" s="50" t="s">
        <v>243</v>
      </c>
      <c r="BC21" s="50" t="s">
        <v>243</v>
      </c>
      <c r="BD21" s="50" t="s">
        <v>243</v>
      </c>
      <c r="BE21" s="50" t="s">
        <v>243</v>
      </c>
      <c r="BF21" s="50" t="s">
        <v>243</v>
      </c>
      <c r="BG21" s="50" t="s">
        <v>243</v>
      </c>
      <c r="BI21" s="56">
        <v>103073</v>
      </c>
      <c r="BJ21" s="50">
        <v>103073</v>
      </c>
      <c r="BK21" s="50" t="s">
        <v>243</v>
      </c>
      <c r="BL21" s="50" t="s">
        <v>243</v>
      </c>
      <c r="BM21" s="50" t="s">
        <v>243</v>
      </c>
      <c r="BN21" s="50" t="s">
        <v>243</v>
      </c>
      <c r="BO21" s="50" t="s">
        <v>243</v>
      </c>
      <c r="BP21" s="50" t="s">
        <v>243</v>
      </c>
      <c r="BQ21" s="50" t="s">
        <v>243</v>
      </c>
      <c r="BR21" s="50" t="s">
        <v>243</v>
      </c>
      <c r="BS21" s="50" t="s">
        <v>243</v>
      </c>
      <c r="BT21" s="50" t="s">
        <v>243</v>
      </c>
      <c r="BU21" s="50" t="s">
        <v>243</v>
      </c>
      <c r="CC21" s="50">
        <v>10</v>
      </c>
      <c r="CD21" s="50" t="e">
        <v>#N/A</v>
      </c>
      <c r="CE21" s="50" t="e">
        <v>#N/A</v>
      </c>
      <c r="CF21" s="50" t="e">
        <v>#N/A</v>
      </c>
      <c r="CG21" s="50" t="e">
        <v>#N/A</v>
      </c>
      <c r="CH21" s="50" t="e">
        <v>#N/A</v>
      </c>
      <c r="CI21" s="50" t="e">
        <v>#N/A</v>
      </c>
      <c r="CJ21" s="50" t="e">
        <v>#N/A</v>
      </c>
      <c r="CK21" s="50" t="e">
        <v>#N/A</v>
      </c>
      <c r="CL21" s="50" t="e">
        <v>#N/A</v>
      </c>
      <c r="CM21" s="50" t="e">
        <v>#N/A</v>
      </c>
      <c r="CN21" s="50" t="e">
        <v>#N/A</v>
      </c>
      <c r="CQ21" s="62">
        <v>2190000</v>
      </c>
      <c r="CR21" s="62" t="s">
        <v>243</v>
      </c>
      <c r="CS21" s="62" t="s">
        <v>243</v>
      </c>
      <c r="CT21" s="62" t="s">
        <v>243</v>
      </c>
      <c r="CU21" s="62" t="s">
        <v>243</v>
      </c>
      <c r="CV21" s="62" t="s">
        <v>243</v>
      </c>
      <c r="CW21" s="62" t="s">
        <v>243</v>
      </c>
      <c r="CX21" s="62" t="s">
        <v>243</v>
      </c>
      <c r="CY21" s="62" t="s">
        <v>243</v>
      </c>
      <c r="CZ21" s="62" t="s">
        <v>243</v>
      </c>
      <c r="DA21" s="62" t="s">
        <v>243</v>
      </c>
      <c r="DB21" s="62" t="s">
        <v>243</v>
      </c>
    </row>
    <row r="22" spans="1:106" s="61" customFormat="1" ht="38.25" x14ac:dyDescent="0.2">
      <c r="A22" s="83">
        <v>2606507</v>
      </c>
      <c r="B22" s="83">
        <v>11</v>
      </c>
      <c r="C22" s="83" t="s">
        <v>6</v>
      </c>
      <c r="D22" s="69">
        <v>42998</v>
      </c>
      <c r="E22" s="75" t="s">
        <v>22</v>
      </c>
      <c r="F22" s="71" t="s">
        <v>82</v>
      </c>
      <c r="G22" s="71" t="s">
        <v>108</v>
      </c>
      <c r="H22" s="71" t="s">
        <v>169</v>
      </c>
      <c r="I22" s="71" t="s">
        <v>33</v>
      </c>
      <c r="J22" s="71" t="s">
        <v>239</v>
      </c>
      <c r="K22" s="71" t="s">
        <v>45</v>
      </c>
      <c r="L22" s="71" t="s">
        <v>181</v>
      </c>
      <c r="M22" s="84" t="s">
        <v>59</v>
      </c>
      <c r="N22" s="84" t="s">
        <v>60</v>
      </c>
      <c r="O22" s="85">
        <v>484.8</v>
      </c>
      <c r="P22" s="75" t="s">
        <v>71</v>
      </c>
      <c r="Q22" s="86">
        <v>43931</v>
      </c>
      <c r="R22" s="85">
        <v>40</v>
      </c>
      <c r="S22" s="87">
        <v>78</v>
      </c>
      <c r="T22" s="78" t="s">
        <v>240</v>
      </c>
      <c r="U22" s="79">
        <f>COUNTA(V22:AG22)</f>
        <v>7</v>
      </c>
      <c r="V22" s="71" t="s">
        <v>6</v>
      </c>
      <c r="W22" s="71" t="s">
        <v>119</v>
      </c>
      <c r="X22" s="71" t="s">
        <v>121</v>
      </c>
      <c r="Y22" s="88" t="s">
        <v>132</v>
      </c>
      <c r="Z22" s="88" t="s">
        <v>126</v>
      </c>
      <c r="AA22" s="88" t="s">
        <v>125</v>
      </c>
      <c r="AB22" s="88" t="s">
        <v>120</v>
      </c>
      <c r="AC22" s="71"/>
      <c r="AD22" s="71"/>
      <c r="AE22" s="71"/>
      <c r="AF22" s="71"/>
      <c r="AG22" s="71"/>
      <c r="AH22" s="33">
        <v>55144</v>
      </c>
      <c r="AI22" s="35">
        <v>111612</v>
      </c>
      <c r="AJ22" s="34">
        <v>0.72537356738720438</v>
      </c>
      <c r="AK22" s="36">
        <v>0.35838440311077663</v>
      </c>
      <c r="AL22" s="23" t="s">
        <v>182</v>
      </c>
      <c r="AM22" s="38"/>
      <c r="AN22" s="37"/>
      <c r="AO22" s="59"/>
      <c r="AP22" s="59"/>
      <c r="AQ22" s="59"/>
      <c r="AR22" s="59"/>
      <c r="AS22" s="59"/>
      <c r="AT22" s="59"/>
      <c r="AU22" s="60">
        <v>55144</v>
      </c>
      <c r="AV22" s="48">
        <v>7897</v>
      </c>
      <c r="AW22" s="48">
        <v>25907</v>
      </c>
      <c r="AX22" s="48">
        <v>2339</v>
      </c>
      <c r="AY22" s="48">
        <v>4687</v>
      </c>
      <c r="AZ22" s="48">
        <v>3553</v>
      </c>
      <c r="BA22" s="48">
        <v>3002</v>
      </c>
      <c r="BB22" s="48">
        <v>7759</v>
      </c>
      <c r="BC22" s="48" t="s">
        <v>243</v>
      </c>
      <c r="BD22" s="48" t="s">
        <v>243</v>
      </c>
      <c r="BE22" s="48" t="s">
        <v>243</v>
      </c>
      <c r="BF22" s="48" t="s">
        <v>243</v>
      </c>
      <c r="BG22" s="48" t="s">
        <v>243</v>
      </c>
      <c r="BI22" s="60">
        <v>111612</v>
      </c>
      <c r="BJ22" s="48">
        <v>18694</v>
      </c>
      <c r="BK22" s="48">
        <v>42652</v>
      </c>
      <c r="BL22" s="48">
        <v>11496</v>
      </c>
      <c r="BM22" s="48">
        <v>7411</v>
      </c>
      <c r="BN22" s="48">
        <v>8806</v>
      </c>
      <c r="BO22" s="48">
        <v>7071</v>
      </c>
      <c r="BP22" s="48">
        <v>15482</v>
      </c>
      <c r="BQ22" s="48" t="s">
        <v>243</v>
      </c>
      <c r="BR22" s="48" t="s">
        <v>243</v>
      </c>
      <c r="BS22" s="48" t="s">
        <v>243</v>
      </c>
      <c r="BT22" s="48" t="s">
        <v>243</v>
      </c>
      <c r="BU22" s="48" t="s">
        <v>243</v>
      </c>
      <c r="CC22" s="48">
        <v>80</v>
      </c>
      <c r="CD22" s="48">
        <v>80</v>
      </c>
      <c r="CE22" s="48">
        <v>80</v>
      </c>
      <c r="CF22" s="48" t="e">
        <v>#N/A</v>
      </c>
      <c r="CG22" s="48" t="e">
        <v>#N/A</v>
      </c>
      <c r="CH22" s="48" t="e">
        <v>#N/A</v>
      </c>
      <c r="CI22" s="48" t="e">
        <v>#N/A</v>
      </c>
      <c r="CJ22" s="48" t="e">
        <v>#N/A</v>
      </c>
      <c r="CK22" s="48" t="e">
        <v>#N/A</v>
      </c>
      <c r="CL22" s="48" t="e">
        <v>#N/A</v>
      </c>
      <c r="CM22" s="48" t="e">
        <v>#N/A</v>
      </c>
      <c r="CN22" s="48" t="e">
        <v>#N/A</v>
      </c>
      <c r="CQ22" s="62">
        <v>163083.99100536774</v>
      </c>
      <c r="CR22" s="62">
        <v>535015.4432032496</v>
      </c>
      <c r="CS22" s="62">
        <v>48303.590599158568</v>
      </c>
      <c r="CT22" s="62">
        <v>96793.043667488746</v>
      </c>
      <c r="CU22" s="62">
        <v>73374.372551864202</v>
      </c>
      <c r="CV22" s="62">
        <v>61995.459161468156</v>
      </c>
      <c r="CW22" s="62">
        <v>160234.09981140288</v>
      </c>
      <c r="CX22" s="62" t="s">
        <v>243</v>
      </c>
      <c r="CY22" s="62" t="s">
        <v>243</v>
      </c>
      <c r="CZ22" s="62" t="s">
        <v>243</v>
      </c>
      <c r="DA22" s="62" t="s">
        <v>243</v>
      </c>
      <c r="DB22" s="62" t="s">
        <v>243</v>
      </c>
    </row>
    <row r="23" spans="1:106" s="24" customFormat="1" ht="25.5" x14ac:dyDescent="0.2">
      <c r="A23" s="127">
        <v>2611101</v>
      </c>
      <c r="B23" s="128">
        <v>22</v>
      </c>
      <c r="C23" s="128" t="s">
        <v>20</v>
      </c>
      <c r="D23" s="129">
        <v>42809</v>
      </c>
      <c r="E23" s="130" t="s">
        <v>29</v>
      </c>
      <c r="F23" s="131" t="s">
        <v>189</v>
      </c>
      <c r="G23" s="132" t="s">
        <v>190</v>
      </c>
      <c r="H23" s="132" t="s">
        <v>169</v>
      </c>
      <c r="I23" s="132" t="s">
        <v>107</v>
      </c>
      <c r="J23" s="131"/>
      <c r="K23" s="131" t="s">
        <v>102</v>
      </c>
      <c r="L23" s="131"/>
      <c r="M23" s="133" t="s">
        <v>88</v>
      </c>
      <c r="N23" s="133" t="s">
        <v>89</v>
      </c>
      <c r="O23" s="134">
        <v>398.78</v>
      </c>
      <c r="P23" s="135" t="s">
        <v>73</v>
      </c>
      <c r="Q23" s="136"/>
      <c r="R23" s="134"/>
      <c r="S23" s="137"/>
      <c r="T23" s="138" t="s">
        <v>194</v>
      </c>
      <c r="U23" s="139">
        <f>COUNTA(V23:AG23)</f>
        <v>0</v>
      </c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33">
        <v>0</v>
      </c>
      <c r="AI23" s="35">
        <v>0</v>
      </c>
      <c r="AJ23" s="34" t="s">
        <v>243</v>
      </c>
      <c r="AK23" s="36" t="s">
        <v>243</v>
      </c>
      <c r="AL23" s="23"/>
      <c r="AM23" s="38"/>
      <c r="AN23" s="37"/>
      <c r="AO23" s="19"/>
      <c r="AP23" s="19"/>
      <c r="AQ23" s="19"/>
      <c r="AR23" s="19"/>
      <c r="AS23" s="19"/>
      <c r="AT23" s="19"/>
      <c r="AU23" s="54">
        <v>0</v>
      </c>
      <c r="AV23" s="48" t="s">
        <v>243</v>
      </c>
      <c r="AW23" s="48" t="s">
        <v>243</v>
      </c>
      <c r="AX23" s="48" t="s">
        <v>243</v>
      </c>
      <c r="AY23" s="48" t="s">
        <v>243</v>
      </c>
      <c r="AZ23" s="48" t="s">
        <v>243</v>
      </c>
      <c r="BA23" s="48" t="s">
        <v>243</v>
      </c>
      <c r="BB23" s="48" t="s">
        <v>243</v>
      </c>
      <c r="BC23" s="48" t="s">
        <v>243</v>
      </c>
      <c r="BD23" s="48" t="s">
        <v>243</v>
      </c>
      <c r="BE23" s="48" t="s">
        <v>243</v>
      </c>
      <c r="BF23" s="48" t="s">
        <v>243</v>
      </c>
      <c r="BG23" s="48" t="s">
        <v>243</v>
      </c>
      <c r="BI23" s="54">
        <v>0</v>
      </c>
      <c r="BJ23" s="48" t="s">
        <v>243</v>
      </c>
      <c r="BK23" s="48" t="s">
        <v>243</v>
      </c>
      <c r="BL23" s="48" t="s">
        <v>243</v>
      </c>
      <c r="BM23" s="48" t="s">
        <v>243</v>
      </c>
      <c r="BN23" s="48" t="s">
        <v>243</v>
      </c>
      <c r="BO23" s="48" t="s">
        <v>243</v>
      </c>
      <c r="BP23" s="48" t="s">
        <v>243</v>
      </c>
      <c r="BQ23" s="48" t="s">
        <v>243</v>
      </c>
      <c r="BR23" s="48" t="s">
        <v>243</v>
      </c>
      <c r="BS23" s="48" t="s">
        <v>243</v>
      </c>
      <c r="BT23" s="48" t="s">
        <v>243</v>
      </c>
      <c r="BU23" s="48" t="s">
        <v>243</v>
      </c>
      <c r="CC23" s="48" t="s">
        <v>243</v>
      </c>
      <c r="CD23" s="48" t="s">
        <v>243</v>
      </c>
      <c r="CE23" s="48" t="s">
        <v>243</v>
      </c>
      <c r="CF23" s="48" t="s">
        <v>243</v>
      </c>
      <c r="CG23" s="48" t="s">
        <v>243</v>
      </c>
      <c r="CH23" s="48" t="s">
        <v>243</v>
      </c>
      <c r="CI23" s="48" t="s">
        <v>243</v>
      </c>
      <c r="CJ23" s="48" t="s">
        <v>243</v>
      </c>
      <c r="CK23" s="48" t="s">
        <v>243</v>
      </c>
      <c r="CL23" s="48" t="s">
        <v>243</v>
      </c>
      <c r="CM23" s="48" t="s">
        <v>243</v>
      </c>
      <c r="CN23" s="48" t="s">
        <v>243</v>
      </c>
    </row>
    <row r="24" spans="1:106" s="18" customFormat="1" outlineLevel="1" x14ac:dyDescent="0.2">
      <c r="A24" s="39"/>
      <c r="B24" s="39"/>
      <c r="C24" s="39" t="s">
        <v>111</v>
      </c>
      <c r="D24" s="40"/>
      <c r="E24" s="39"/>
      <c r="F24" s="5"/>
      <c r="G24" s="5"/>
      <c r="H24" s="5"/>
      <c r="I24" s="5"/>
      <c r="J24" s="5"/>
      <c r="K24" s="5"/>
      <c r="L24" s="5"/>
      <c r="M24" s="41"/>
      <c r="N24" s="41"/>
      <c r="O24" s="42"/>
      <c r="P24" s="39"/>
      <c r="Q24" s="39"/>
      <c r="R24" s="43">
        <f>SUBTOTAL(9,R5:R23)</f>
        <v>6065.7441666666673</v>
      </c>
      <c r="S24" s="43">
        <f>SUMIF(S5:S23,"&gt;0",S5:S23)/COUNTIF(S5:S23,"&gt;0")</f>
        <v>52.840195600995941</v>
      </c>
      <c r="T24" s="44"/>
      <c r="U24" s="45">
        <f>SUBTOTAL(9,U5:U23)</f>
        <v>70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5">
        <f>SUBTOTAL(9,AH5:AH23)</f>
        <v>5576453</v>
      </c>
      <c r="AI24" s="45">
        <f>SUBTOTAL(9,AI5:AI23)</f>
        <v>6390952</v>
      </c>
      <c r="AJ24" s="43">
        <f>(SUMIF(AJ7:AJ23,"&gt;0",AJ7:AJ23))/(COUNTIF(AJ7:AJ23,"&gt;0"))</f>
        <v>1.0763048412760845</v>
      </c>
      <c r="AK24" s="43">
        <f>(SUMIF(AK7:AK23,"&gt;0",AK7:AK23))/(COUNTIF(AK7:AK23,"&gt;0"))</f>
        <v>0.7367414614820138</v>
      </c>
      <c r="AL24" s="43"/>
      <c r="AM24" s="46">
        <f>SUMIF(AM5:AM23,"&gt;0",AM5:AM23)/COUNTIF(AM5:AM23,"&gt;0")</f>
        <v>1.7374790078074003</v>
      </c>
      <c r="AN24" s="46">
        <f>SUMIF(AN5:AN23,"&gt;0",AN5:AN23)/COUNTIF(AN5:AN23,"&gt;0")</f>
        <v>1.2244955852456949</v>
      </c>
      <c r="AO24" s="11"/>
      <c r="AP24" s="11"/>
      <c r="AQ24" s="11"/>
      <c r="AR24" s="11"/>
      <c r="AS24" s="11"/>
      <c r="AT24" s="11"/>
      <c r="AU24" s="55">
        <f>SUM(AU5:AU23)</f>
        <v>5576453</v>
      </c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I24" s="55">
        <f>SUM(BI5:BI23)</f>
        <v>6390952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CC24" s="39">
        <f>COUNTIF(CC5:CC23,80)</f>
        <v>12</v>
      </c>
      <c r="CD24" s="39">
        <f t="shared" ref="CD24:CN24" si="2">COUNTIF(CD5:CD23,80)</f>
        <v>7</v>
      </c>
      <c r="CE24" s="39">
        <f t="shared" si="2"/>
        <v>8</v>
      </c>
      <c r="CF24" s="39">
        <f t="shared" si="2"/>
        <v>5</v>
      </c>
      <c r="CG24" s="39">
        <f t="shared" si="2"/>
        <v>3</v>
      </c>
      <c r="CH24" s="39">
        <f t="shared" si="2"/>
        <v>2</v>
      </c>
      <c r="CI24" s="39">
        <f t="shared" si="2"/>
        <v>3</v>
      </c>
      <c r="CJ24" s="39">
        <f t="shared" si="2"/>
        <v>3</v>
      </c>
      <c r="CK24" s="39">
        <f t="shared" si="2"/>
        <v>2</v>
      </c>
      <c r="CL24" s="39">
        <f t="shared" si="2"/>
        <v>1</v>
      </c>
      <c r="CM24" s="39">
        <f t="shared" si="2"/>
        <v>0</v>
      </c>
      <c r="CN24" s="39">
        <f t="shared" si="2"/>
        <v>0</v>
      </c>
    </row>
  </sheetData>
  <autoFilter ref="A4:BN24"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sortState ref="A17:CN22">
    <sortCondition descending="1" ref="G17:G22"/>
  </sortState>
  <mergeCells count="4">
    <mergeCell ref="V4:AC4"/>
    <mergeCell ref="AV4:BC4"/>
    <mergeCell ref="BJ4:BQ4"/>
    <mergeCell ref="CC4:CJ4"/>
  </mergeCells>
  <conditionalFormatting sqref="AN5:AN13">
    <cfRule type="cellIs" dxfId="12" priority="22" operator="greaterThan">
      <formula>$AN$24</formula>
    </cfRule>
  </conditionalFormatting>
  <conditionalFormatting sqref="AK5:AK13">
    <cfRule type="cellIs" dxfId="11" priority="24" operator="greaterThan">
      <formula>$AK$24</formula>
    </cfRule>
  </conditionalFormatting>
  <conditionalFormatting sqref="AM5:AM13">
    <cfRule type="cellIs" dxfId="10" priority="26" operator="greaterThan">
      <formula>$AM$24</formula>
    </cfRule>
  </conditionalFormatting>
  <conditionalFormatting sqref="AJ5:AJ13">
    <cfRule type="cellIs" dxfId="9" priority="28" operator="greaterThan">
      <formula>$AJ$24</formula>
    </cfRule>
  </conditionalFormatting>
  <conditionalFormatting sqref="AN14">
    <cfRule type="cellIs" dxfId="8" priority="14" operator="greaterThan">
      <formula>$AN$24</formula>
    </cfRule>
  </conditionalFormatting>
  <conditionalFormatting sqref="AK14">
    <cfRule type="cellIs" dxfId="7" priority="15" operator="greaterThan">
      <formula>$AK$24</formula>
    </cfRule>
  </conditionalFormatting>
  <conditionalFormatting sqref="AM14">
    <cfRule type="cellIs" dxfId="6" priority="16" operator="greaterThan">
      <formula>$AM$24</formula>
    </cfRule>
  </conditionalFormatting>
  <conditionalFormatting sqref="AJ14">
    <cfRule type="cellIs" dxfId="5" priority="17" operator="greaterThan">
      <formula>$AJ$24</formula>
    </cfRule>
  </conditionalFormatting>
  <conditionalFormatting sqref="E5:AG23">
    <cfRule type="expression" dxfId="4" priority="13">
      <formula>$D5=""</formula>
    </cfRule>
  </conditionalFormatting>
  <conditionalFormatting sqref="AN15:AN23">
    <cfRule type="cellIs" dxfId="3" priority="1" operator="greaterThan">
      <formula>$AN$24</formula>
    </cfRule>
  </conditionalFormatting>
  <conditionalFormatting sqref="AK15:AK23">
    <cfRule type="cellIs" dxfId="2" priority="2" operator="greaterThan">
      <formula>$AK$24</formula>
    </cfRule>
  </conditionalFormatting>
  <conditionalFormatting sqref="AM15:AM23">
    <cfRule type="cellIs" dxfId="1" priority="3" operator="greaterThan">
      <formula>$AM$24</formula>
    </cfRule>
  </conditionalFormatting>
  <conditionalFormatting sqref="AJ15:AJ23">
    <cfRule type="cellIs" dxfId="0" priority="4" operator="greaterThan">
      <formula>$AJ$24</formula>
    </cfRule>
  </conditionalFormatting>
  <pageMargins left="0.51181102362204722" right="0.51181102362204722" top="1.1811023622047245" bottom="0.59055118110236227" header="0.11811023622047245" footer="0.31496062992125984"/>
  <pageSetup paperSize="9" scale="65" orientation="landscape" r:id="rId1"/>
  <headerFooter>
    <oddHeader>&amp;C&amp;G
TRIBUNAL DE CONTAS DO ESTADO
DE PERNAMBUCO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Resultado Inspeções 2017</vt:lpstr>
      <vt:lpstr>'Resultado Inspeções 2017'!Area_de_impressao</vt:lpstr>
      <vt:lpstr>'Resultado Inspeções 2017'!Titulos_de_impressao</vt:lpstr>
    </vt:vector>
  </TitlesOfParts>
  <Company>TCEPE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0811</dc:creator>
  <cp:lastModifiedBy>1642</cp:lastModifiedBy>
  <cp:lastPrinted>2018-01-16T11:12:57Z</cp:lastPrinted>
  <dcterms:created xsi:type="dcterms:W3CDTF">2013-04-16T13:06:06Z</dcterms:created>
  <dcterms:modified xsi:type="dcterms:W3CDTF">2018-02-19T17:09:32Z</dcterms:modified>
</cp:coreProperties>
</file>